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8535" windowHeight="5520" activeTab="2"/>
  </bookViews>
  <sheets>
    <sheet name="Settings" sheetId="2" r:id="rId1"/>
    <sheet name="Data" sheetId="3" r:id="rId2"/>
    <sheet name="Travel" sheetId="8" r:id="rId3"/>
    <sheet name="Distance" sheetId="4" r:id="rId4"/>
    <sheet name="Ratings" sheetId="5" r:id="rId5"/>
    <sheet name="Assumptions" sheetId="7" r:id="rId6"/>
    <sheet name="Time Factor" sheetId="6" r:id="rId7"/>
    <sheet name="Original" sheetId="1" r:id="rId8"/>
  </sheets>
  <definedNames>
    <definedName name="Ratings">Ratings!$A$1:$A$4</definedName>
    <definedName name="Ratings2">Ratings!$A$1:$A$4</definedName>
    <definedName name="solver_adj" localSheetId="1" hidden="1">Data!$K$2:$K$28,Data!$J$2:$J$28</definedName>
    <definedName name="solver_adj" localSheetId="2" hidden="1">Travel!$C$14:$K$22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ng" localSheetId="1" hidden="1">1</definedName>
    <definedName name="solver_eng" localSheetId="2" hidden="1">1</definedName>
    <definedName name="solver_est" localSheetId="1" hidden="1">1</definedName>
    <definedName name="solver_est" localSheetId="2" hidden="1">1</definedName>
    <definedName name="solver_ibd" localSheetId="1" hidden="1">2</definedName>
    <definedName name="solver_ibd" localSheetId="2" hidden="1">2</definedName>
    <definedName name="solver_itr" localSheetId="1" hidden="1">2000</definedName>
    <definedName name="solver_itr" localSheetId="2" hidden="1">100</definedName>
    <definedName name="solver_lhs1" localSheetId="1" hidden="1">Data!$J$2:$J$28</definedName>
    <definedName name="solver_lhs1" localSheetId="2" hidden="1">Travel!$C$14:$K$22</definedName>
    <definedName name="solver_lhs2" localSheetId="1" hidden="1">Data!$J$3:$J$28</definedName>
    <definedName name="solver_lhs2" localSheetId="2" hidden="1">Travel!$C$23:$K$23</definedName>
    <definedName name="solver_lhs3" localSheetId="1" hidden="1">Data!$K$2:$K$28</definedName>
    <definedName name="solver_lhs3" localSheetId="2" hidden="1">Travel!$L$14:$L$22</definedName>
    <definedName name="solver_lhs4" localSheetId="1" hidden="1">Data!$K$34</definedName>
    <definedName name="solver_lhs4" localSheetId="2" hidden="1">Travel!$P$15:$S$15</definedName>
    <definedName name="solver_lhs5" localSheetId="1" hidden="1">Data!$K$2:$K$28</definedName>
    <definedName name="solver_lhs6" localSheetId="1" hidden="1">Data!$K$2:$K$28</definedName>
    <definedName name="solver_lin" localSheetId="1" hidden="1">2</definedName>
    <definedName name="solver_lin" localSheetId="2" hidden="1">2</definedName>
    <definedName name="solver_lva" localSheetId="1" hidden="1">2</definedName>
    <definedName name="solver_lva" localSheetId="2" hidden="1">2</definedName>
    <definedName name="solver_mip" localSheetId="1" hidden="1">5000</definedName>
    <definedName name="solver_mip" localSheetId="2" hidden="1">5000</definedName>
    <definedName name="solver_mni" localSheetId="1" hidden="1">30</definedName>
    <definedName name="solver_mni" localSheetId="2" hidden="1">30</definedName>
    <definedName name="solver_mrt" localSheetId="1" hidden="1">0.075</definedName>
    <definedName name="solver_mrt" localSheetId="2" hidden="1">0.075</definedName>
    <definedName name="solver_neg" localSheetId="1" hidden="1">1</definedName>
    <definedName name="solver_neg" localSheetId="2" hidden="1">2</definedName>
    <definedName name="solver_nod" localSheetId="1" hidden="1">5000</definedName>
    <definedName name="solver_nod" localSheetId="2" hidden="1">5000</definedName>
    <definedName name="solver_num" localSheetId="1" hidden="1">4</definedName>
    <definedName name="solver_num" localSheetId="2" hidden="1">4</definedName>
    <definedName name="solver_nwt" localSheetId="1" hidden="1">1</definedName>
    <definedName name="solver_nwt" localSheetId="2" hidden="1">1</definedName>
    <definedName name="solver_ofx" localSheetId="1" hidden="1">2</definedName>
    <definedName name="solver_ofx" localSheetId="2" hidden="1">2</definedName>
    <definedName name="solver_opt" localSheetId="1" hidden="1">Data!$O$34</definedName>
    <definedName name="solver_opt" localSheetId="2" hidden="1">Travel!$K$27</definedName>
    <definedName name="solver_piv" localSheetId="1" hidden="1">0.000001</definedName>
    <definedName name="solver_piv" localSheetId="2" hidden="1">0.000001</definedName>
    <definedName name="solver_pre" localSheetId="1" hidden="1">0.00001</definedName>
    <definedName name="solver_pre" localSheetId="2" hidden="1">0.000001</definedName>
    <definedName name="solver_pro" localSheetId="1" hidden="1">2</definedName>
    <definedName name="solver_pro" localSheetId="2" hidden="1">2</definedName>
    <definedName name="solver_rbv" localSheetId="1" hidden="1">2</definedName>
    <definedName name="solver_rbv" localSheetId="2" hidden="1">1</definedName>
    <definedName name="solver_red" localSheetId="1" hidden="1">0.000001</definedName>
    <definedName name="solver_red" localSheetId="2" hidden="1">0.000001</definedName>
    <definedName name="solver_rel1" localSheetId="1" hidden="1">1</definedName>
    <definedName name="solver_rel1" localSheetId="2" hidden="1">5</definedName>
    <definedName name="solver_rel2" localSheetId="1" hidden="1">3</definedName>
    <definedName name="solver_rel2" localSheetId="2" hidden="1">2</definedName>
    <definedName name="solver_rel3" localSheetId="1" hidden="1">5</definedName>
    <definedName name="solver_rel3" localSheetId="2" hidden="1">2</definedName>
    <definedName name="solver_rel4" localSheetId="1" hidden="1">1</definedName>
    <definedName name="solver_rel4" localSheetId="2" hidden="1">1</definedName>
    <definedName name="solver_rel5" localSheetId="1" hidden="1">3</definedName>
    <definedName name="solver_rel6" localSheetId="1" hidden="1">3</definedName>
    <definedName name="solver_reo" localSheetId="1" hidden="1">2</definedName>
    <definedName name="solver_reo" localSheetId="2" hidden="1">2</definedName>
    <definedName name="solver_rep" localSheetId="1" hidden="1">2</definedName>
    <definedName name="solver_rep" localSheetId="2" hidden="1">2</definedName>
    <definedName name="solver_rhs1" localSheetId="1" hidden="1">Data!$L$2:$L$28</definedName>
    <definedName name="solver_rhs1" localSheetId="2" hidden="1">binary</definedName>
    <definedName name="solver_rhs2" localSheetId="1" hidden="1">0</definedName>
    <definedName name="solver_rhs2" localSheetId="2" hidden="1">Travel!$C$25:$K$25</definedName>
    <definedName name="solver_rhs3" localSheetId="1" hidden="1">binary</definedName>
    <definedName name="solver_rhs3" localSheetId="2" hidden="1">Travel!$N$14:$N$22</definedName>
    <definedName name="solver_rhs4" localSheetId="1" hidden="1">Data!$M$34</definedName>
    <definedName name="solver_rhs4" localSheetId="2" hidden="1">Travel!$P$17:$S$17</definedName>
    <definedName name="solver_rhs5" localSheetId="1" hidden="1">0</definedName>
    <definedName name="solver_rhs6" localSheetId="1" hidden="1">0</definedName>
    <definedName name="solver_rlx" localSheetId="1" hidden="1">2</definedName>
    <definedName name="solver_rlx" localSheetId="2" hidden="1">2</definedName>
    <definedName name="solver_scl" localSheetId="1" hidden="1">2</definedName>
    <definedName name="solver_scl" localSheetId="2" hidden="1">2</definedName>
    <definedName name="solver_sho" localSheetId="1" hidden="1">2</definedName>
    <definedName name="solver_sho" localSheetId="2" hidden="1">2</definedName>
    <definedName name="solver_ssz" localSheetId="1" hidden="1">100</definedName>
    <definedName name="solver_ssz" localSheetId="2" hidden="1">100</definedName>
    <definedName name="solver_std" localSheetId="1" hidden="1">0</definedName>
    <definedName name="solver_std" localSheetId="2" hidden="1">1</definedName>
    <definedName name="solver_tim" localSheetId="1" hidden="1">200</definedName>
    <definedName name="solver_tim" localSheetId="2" hidden="1">100</definedName>
    <definedName name="solver_tol" localSheetId="1" hidden="1">0.0005</definedName>
    <definedName name="solver_tol" localSheetId="2" hidden="1">0.0005</definedName>
    <definedName name="solver_typ" localSheetId="1" hidden="1">1</definedName>
    <definedName name="solver_typ" localSheetId="2" hidden="1">2</definedName>
    <definedName name="solver_val" localSheetId="1" hidden="1">0</definedName>
    <definedName name="solver_val" localSheetId="2" hidden="1">0</definedName>
    <definedName name="solver_ver" localSheetId="1" hidden="1">2</definedName>
    <definedName name="solver_ver" localSheetId="2" hidden="1">2</definedName>
  </definedNames>
  <calcPr calcId="124519" iterate="1"/>
</workbook>
</file>

<file path=xl/calcChain.xml><?xml version="1.0" encoding="utf-8"?>
<calcChain xmlns="http://schemas.openxmlformats.org/spreadsheetml/2006/main">
  <c r="S15" i="8"/>
  <c r="R15"/>
  <c r="Q15"/>
  <c r="P15"/>
  <c r="K27"/>
  <c r="D23"/>
  <c r="E23"/>
  <c r="F23"/>
  <c r="G23"/>
  <c r="H23"/>
  <c r="I23"/>
  <c r="J23"/>
  <c r="K23"/>
  <c r="C23"/>
  <c r="L15"/>
  <c r="L16"/>
  <c r="L17"/>
  <c r="L18"/>
  <c r="L19"/>
  <c r="L20"/>
  <c r="L21"/>
  <c r="L22"/>
  <c r="L14"/>
  <c r="F3" i="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"/>
  <c r="H3"/>
  <c r="R2" i="6"/>
  <c r="R3"/>
  <c r="S4"/>
  <c r="S5"/>
  <c r="S6"/>
  <c r="S7"/>
  <c r="S8"/>
  <c r="S9"/>
  <c r="S10"/>
  <c r="S11"/>
  <c r="S12"/>
  <c r="S13"/>
  <c r="S14"/>
  <c r="S15"/>
  <c r="S16"/>
  <c r="S17"/>
  <c r="S18"/>
  <c r="S3"/>
  <c r="R4"/>
  <c r="R5"/>
  <c r="R6"/>
  <c r="R7"/>
  <c r="R8"/>
  <c r="R9"/>
  <c r="R10"/>
  <c r="R11"/>
  <c r="R12"/>
  <c r="R13"/>
  <c r="R14"/>
  <c r="R15"/>
  <c r="R16"/>
  <c r="R17"/>
  <c r="R18"/>
  <c r="G3"/>
  <c r="F4" s="1"/>
  <c r="C2"/>
  <c r="C10"/>
  <c r="C11"/>
  <c r="C12"/>
  <c r="C13"/>
  <c r="C14"/>
  <c r="C15"/>
  <c r="C16"/>
  <c r="C17"/>
  <c r="C18"/>
  <c r="C4"/>
  <c r="C5"/>
  <c r="C6"/>
  <c r="C7"/>
  <c r="C8"/>
  <c r="C9"/>
  <c r="C3"/>
  <c r="H4" i="3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"/>
  <c r="K31"/>
  <c r="B4" i="6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K30" i="3"/>
  <c r="M34" l="1"/>
  <c r="L3"/>
  <c r="L5"/>
  <c r="L7"/>
  <c r="L9"/>
  <c r="L11"/>
  <c r="L13"/>
  <c r="L15"/>
  <c r="L17"/>
  <c r="L19"/>
  <c r="L21"/>
  <c r="L23"/>
  <c r="L25"/>
  <c r="L27"/>
  <c r="L2"/>
  <c r="L4"/>
  <c r="L6"/>
  <c r="L8"/>
  <c r="L10"/>
  <c r="L12"/>
  <c r="L14"/>
  <c r="L16"/>
  <c r="L18"/>
  <c r="L20"/>
  <c r="L22"/>
  <c r="L24"/>
  <c r="L26"/>
  <c r="L28"/>
  <c r="K33"/>
  <c r="K35"/>
  <c r="J30"/>
  <c r="N30"/>
  <c r="I26"/>
  <c r="M26" s="1"/>
  <c r="I24"/>
  <c r="M24" s="1"/>
  <c r="I23"/>
  <c r="M23" s="1"/>
  <c r="I20"/>
  <c r="M20" s="1"/>
  <c r="I19"/>
  <c r="M19" s="1"/>
  <c r="I16"/>
  <c r="M16" s="1"/>
  <c r="I13"/>
  <c r="M13" s="1"/>
  <c r="I11"/>
  <c r="I9"/>
  <c r="I7"/>
  <c r="M7" s="1"/>
  <c r="I3"/>
  <c r="M3" s="1"/>
  <c r="I28"/>
  <c r="M28" s="1"/>
  <c r="I27"/>
  <c r="M27" s="1"/>
  <c r="I25"/>
  <c r="M25" s="1"/>
  <c r="I22"/>
  <c r="M22" s="1"/>
  <c r="I21"/>
  <c r="M21" s="1"/>
  <c r="I18"/>
  <c r="M18" s="1"/>
  <c r="I17"/>
  <c r="M17" s="1"/>
  <c r="I15"/>
  <c r="M15" s="1"/>
  <c r="I14"/>
  <c r="M14" s="1"/>
  <c r="I12"/>
  <c r="M12" s="1"/>
  <c r="I10"/>
  <c r="M10" s="1"/>
  <c r="I8"/>
  <c r="M8" s="1"/>
  <c r="I6"/>
  <c r="I5"/>
  <c r="I4"/>
  <c r="I2"/>
  <c r="M2" s="1"/>
  <c r="M5" l="1"/>
  <c r="O5" s="1"/>
  <c r="M9"/>
  <c r="O9" s="1"/>
  <c r="M4"/>
  <c r="O4" s="1"/>
  <c r="M6"/>
  <c r="O6" s="1"/>
  <c r="M11"/>
  <c r="O11" s="1"/>
  <c r="K34"/>
  <c r="O8"/>
  <c r="O12"/>
  <c r="O18"/>
  <c r="O22"/>
  <c r="O28"/>
  <c r="O13"/>
  <c r="O16"/>
  <c r="O23"/>
  <c r="O24"/>
  <c r="O26"/>
  <c r="O14"/>
  <c r="O17"/>
  <c r="O7"/>
  <c r="O10"/>
  <c r="O15"/>
  <c r="O21"/>
  <c r="O25"/>
  <c r="O27"/>
  <c r="O3"/>
  <c r="O19"/>
  <c r="O20"/>
  <c r="O32"/>
  <c r="O33" s="1"/>
  <c r="O2"/>
  <c r="M30" l="1"/>
  <c r="O30"/>
  <c r="O34" s="1"/>
</calcChain>
</file>

<file path=xl/sharedStrings.xml><?xml version="1.0" encoding="utf-8"?>
<sst xmlns="http://schemas.openxmlformats.org/spreadsheetml/2006/main" count="401" uniqueCount="120">
  <si>
    <t>Name</t>
  </si>
  <si>
    <t>Type</t>
  </si>
  <si>
    <t>Top Attribute</t>
  </si>
  <si>
    <t>Nightclub</t>
  </si>
  <si>
    <t>TAO Asian Bistro &amp; Nightclub</t>
  </si>
  <si>
    <t>Extravagence</t>
  </si>
  <si>
    <t>XS Nightclub</t>
  </si>
  <si>
    <t>Pure</t>
  </si>
  <si>
    <t>Tryst</t>
  </si>
  <si>
    <t>MIX</t>
  </si>
  <si>
    <t>LAVO</t>
  </si>
  <si>
    <t>JET Nightclub</t>
  </si>
  <si>
    <t>LAX Nightclub</t>
  </si>
  <si>
    <t>Ghost Bar</t>
  </si>
  <si>
    <t>Bar</t>
  </si>
  <si>
    <t>The Bank Nightclub</t>
  </si>
  <si>
    <t>Fat Tuesday</t>
  </si>
  <si>
    <t>Rain Nightclub</t>
  </si>
  <si>
    <t>Red Square</t>
  </si>
  <si>
    <t>HAZE Nightclub</t>
  </si>
  <si>
    <t>Yard House</t>
  </si>
  <si>
    <t>Surrender Nightclub</t>
  </si>
  <si>
    <t>Playboy Club</t>
  </si>
  <si>
    <t>Strip Club</t>
  </si>
  <si>
    <t>Spearmint Rhino Adult Cabaret</t>
  </si>
  <si>
    <t>Sapphire Gentlemen's Club</t>
  </si>
  <si>
    <t>Penn and Teller</t>
  </si>
  <si>
    <t>Adult Show</t>
  </si>
  <si>
    <t>Tabu Ultra Lounge</t>
  </si>
  <si>
    <t>Adult Club</t>
  </si>
  <si>
    <t>Olympic Garden</t>
  </si>
  <si>
    <t>Thunder from Down Under</t>
  </si>
  <si>
    <t>Crazy Horse Paris</t>
  </si>
  <si>
    <t>Chippendales</t>
  </si>
  <si>
    <t>Treasures</t>
  </si>
  <si>
    <t>Fantasy</t>
  </si>
  <si>
    <t>American Storm</t>
  </si>
  <si>
    <t>Seamless Club</t>
  </si>
  <si>
    <t>Little Darlings Totally Nude</t>
  </si>
  <si>
    <t>Cheetah's</t>
  </si>
  <si>
    <t>X Burlesque</t>
  </si>
  <si>
    <t>Scores Las Vegas</t>
  </si>
  <si>
    <t>Hofbrauhaus</t>
  </si>
  <si>
    <t>Margaritaville</t>
  </si>
  <si>
    <t>TAO Beach</t>
  </si>
  <si>
    <t>Diablo's Cantina</t>
  </si>
  <si>
    <t>Social House</t>
  </si>
  <si>
    <t>Double Down Saloon</t>
  </si>
  <si>
    <t>Drai's</t>
  </si>
  <si>
    <t>The Venetian</t>
  </si>
  <si>
    <t>Wynn LasVegas</t>
  </si>
  <si>
    <t>MGM Grand</t>
  </si>
  <si>
    <t>Luxor</t>
  </si>
  <si>
    <t>The Palazzo</t>
  </si>
  <si>
    <t>Bellagio</t>
  </si>
  <si>
    <t>Aria</t>
  </si>
  <si>
    <t>Planet Hollywood</t>
  </si>
  <si>
    <t>Mandalay Bay</t>
  </si>
  <si>
    <t>Encore Las Vegas</t>
  </si>
  <si>
    <t>Treasure Island</t>
  </si>
  <si>
    <t>Paris Las Vegas</t>
  </si>
  <si>
    <t>Excalibur</t>
  </si>
  <si>
    <t>The Mirage</t>
  </si>
  <si>
    <t>Monte Carlo</t>
  </si>
  <si>
    <t>Imperial Palace</t>
  </si>
  <si>
    <t>Caesars Palace</t>
  </si>
  <si>
    <t>Hard Rock</t>
  </si>
  <si>
    <t>New York-New York</t>
  </si>
  <si>
    <t>Flamingo Las Vegas</t>
  </si>
  <si>
    <t>Circus Circus</t>
  </si>
  <si>
    <t>Stratosphere</t>
  </si>
  <si>
    <t>Tropicana</t>
  </si>
  <si>
    <t>Bally's</t>
  </si>
  <si>
    <t>Rio</t>
  </si>
  <si>
    <t>Harrah's</t>
  </si>
  <si>
    <t>Casino</t>
  </si>
  <si>
    <t>Gambling</t>
  </si>
  <si>
    <t>Debauchery</t>
  </si>
  <si>
    <t>Extravagance</t>
  </si>
  <si>
    <t>Importance Ratings</t>
  </si>
  <si>
    <t>Very Important</t>
  </si>
  <si>
    <t>Somewhat Important</t>
  </si>
  <si>
    <t>Not Important</t>
  </si>
  <si>
    <t>Debauchery Rating</t>
  </si>
  <si>
    <t>Debauchery Score</t>
  </si>
  <si>
    <t>Extravagance Rating</t>
  </si>
  <si>
    <t>Extravagance Score</t>
  </si>
  <si>
    <t>Gambling Rating</t>
  </si>
  <si>
    <t>Gambling Score</t>
  </si>
  <si>
    <t>Category</t>
  </si>
  <si>
    <t>Location Benefit</t>
  </si>
  <si>
    <t>Benefit Subtotal</t>
  </si>
  <si>
    <t>=</t>
  </si>
  <si>
    <t>Time Limit</t>
  </si>
  <si>
    <t>Time in Vegas</t>
  </si>
  <si>
    <t>Time Units</t>
  </si>
  <si>
    <t>Costs</t>
  </si>
  <si>
    <t>Total Utility</t>
  </si>
  <si>
    <t>Excalliber</t>
  </si>
  <si>
    <t>Travel time cost per stop</t>
  </si>
  <si>
    <t>so 15 min</t>
  </si>
  <si>
    <t>Total Travel time</t>
  </si>
  <si>
    <t>might have to round</t>
  </si>
  <si>
    <t>Travel Cost</t>
  </si>
  <si>
    <t>Each trip between locations costs</t>
  </si>
  <si>
    <t>Overall</t>
  </si>
  <si>
    <t>Extravagance factor</t>
  </si>
  <si>
    <t>Travel costs</t>
  </si>
  <si>
    <t>Total Time</t>
  </si>
  <si>
    <t>Super-duper important</t>
  </si>
  <si>
    <t>This is an optimal solution</t>
  </si>
  <si>
    <t>Total Costs</t>
  </si>
  <si>
    <t>Stop or Not</t>
  </si>
  <si>
    <t>Time units spent</t>
  </si>
  <si>
    <t>Max units</t>
  </si>
  <si>
    <t>Total Distance</t>
  </si>
  <si>
    <t>Wynn</t>
  </si>
  <si>
    <t>Tao</t>
  </si>
  <si>
    <t>Little Darlings</t>
  </si>
  <si>
    <t>LAX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</si>
</sst>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 style="medium">
        <color theme="3" tint="-0.249977111117893"/>
      </left>
      <right/>
      <top style="medium">
        <color theme="3" tint="-0.249977111117893"/>
      </top>
      <bottom/>
      <diagonal/>
    </border>
    <border>
      <left/>
      <right/>
      <top style="medium">
        <color theme="3" tint="-0.249977111117893"/>
      </top>
      <bottom/>
      <diagonal/>
    </border>
    <border>
      <left/>
      <right style="medium">
        <color theme="3" tint="-0.249977111117893"/>
      </right>
      <top style="medium">
        <color theme="3" tint="-0.249977111117893"/>
      </top>
      <bottom/>
      <diagonal/>
    </border>
    <border>
      <left style="medium">
        <color theme="3" tint="-0.249977111117893"/>
      </left>
      <right/>
      <top/>
      <bottom/>
      <diagonal/>
    </border>
    <border>
      <left/>
      <right style="medium">
        <color theme="3" tint="-0.249977111117893"/>
      </right>
      <top/>
      <bottom/>
      <diagonal/>
    </border>
    <border>
      <left style="medium">
        <color theme="3" tint="-0.249977111117893"/>
      </left>
      <right/>
      <top/>
      <bottom style="medium">
        <color theme="3" tint="-0.249977111117893"/>
      </bottom>
      <diagonal/>
    </border>
    <border>
      <left/>
      <right/>
      <top/>
      <bottom style="medium">
        <color theme="3" tint="-0.249977111117893"/>
      </bottom>
      <diagonal/>
    </border>
    <border>
      <left/>
      <right style="medium">
        <color theme="3" tint="-0.249977111117893"/>
      </right>
      <top/>
      <bottom style="medium">
        <color theme="3" tint="-0.249977111117893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Border="1"/>
    <xf numFmtId="0" fontId="0" fillId="0" borderId="0" xfId="0" quotePrefix="1"/>
    <xf numFmtId="1" fontId="0" fillId="0" borderId="0" xfId="0" applyNumberFormat="1"/>
    <xf numFmtId="0" fontId="0" fillId="0" borderId="1" xfId="0" applyBorder="1"/>
    <xf numFmtId="0" fontId="1" fillId="2" borderId="0" xfId="0" applyFont="1" applyFill="1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NumberFormat="1"/>
    <xf numFmtId="0" fontId="0" fillId="0" borderId="2" xfId="0" applyBorder="1"/>
    <xf numFmtId="2" fontId="0" fillId="0" borderId="0" xfId="0" applyNumberFormat="1"/>
    <xf numFmtId="2" fontId="0" fillId="0" borderId="0" xfId="0" applyNumberFormat="1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2" fontId="0" fillId="0" borderId="0" xfId="0" quotePrefix="1" applyNumberFormat="1"/>
    <xf numFmtId="2" fontId="0" fillId="0" borderId="3" xfId="0" applyNumberFormat="1" applyBorder="1"/>
    <xf numFmtId="2" fontId="0" fillId="0" borderId="5" xfId="0" applyNumberFormat="1" applyBorder="1"/>
    <xf numFmtId="2" fontId="0" fillId="0" borderId="7" xfId="0" applyNumberFormat="1" applyBorder="1"/>
    <xf numFmtId="0" fontId="0" fillId="0" borderId="0" xfId="0" applyFill="1" applyAlignment="1">
      <alignment wrapText="1"/>
    </xf>
    <xf numFmtId="0" fontId="0" fillId="0" borderId="0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og"/>
            <c:dispEq val="1"/>
            <c:trendlineLbl>
              <c:layout>
                <c:manualLayout>
                  <c:x val="7.9566054243219775E-2"/>
                  <c:y val="0.28656240886555895"/>
                </c:manualLayout>
              </c:layout>
              <c:numFmt formatCode="General" sourceLinked="0"/>
            </c:trendlineLbl>
          </c:trendline>
          <c:xVal>
            <c:numRef>
              <c:f>'Time Factor'!$A$2:$A$18</c:f>
              <c:numCache>
                <c:formatCode>General</c:formatCode>
                <c:ptCount val="17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xVal>
          <c:yVal>
            <c:numRef>
              <c:f>'Time Factor'!$B$2:$B$18</c:f>
              <c:numCache>
                <c:formatCode>0</c:formatCode>
                <c:ptCount val="17"/>
                <c:pt idx="0" formatCode="General">
                  <c:v>1E-10</c:v>
                </c:pt>
                <c:pt idx="1">
                  <c:v>20</c:v>
                </c:pt>
                <c:pt idx="2">
                  <c:v>29</c:v>
                </c:pt>
                <c:pt idx="3">
                  <c:v>34.666666666666664</c:v>
                </c:pt>
                <c:pt idx="4">
                  <c:v>38.666666666666664</c:v>
                </c:pt>
                <c:pt idx="5">
                  <c:v>41.666666666666664</c:v>
                </c:pt>
                <c:pt idx="6">
                  <c:v>44</c:v>
                </c:pt>
                <c:pt idx="7">
                  <c:v>45.857142857142854</c:v>
                </c:pt>
                <c:pt idx="8">
                  <c:v>47.357142857142854</c:v>
                </c:pt>
                <c:pt idx="9">
                  <c:v>48.579365079365076</c:v>
                </c:pt>
                <c:pt idx="10">
                  <c:v>49.579365079365076</c:v>
                </c:pt>
                <c:pt idx="11">
                  <c:v>50.397546897546896</c:v>
                </c:pt>
                <c:pt idx="12">
                  <c:v>51.06421356421356</c:v>
                </c:pt>
                <c:pt idx="13">
                  <c:v>51.6026751026751</c:v>
                </c:pt>
                <c:pt idx="14">
                  <c:v>52.031246531246531</c:v>
                </c:pt>
                <c:pt idx="15">
                  <c:v>52.364579864579866</c:v>
                </c:pt>
                <c:pt idx="16">
                  <c:v>52.614579864579866</c:v>
                </c:pt>
              </c:numCache>
            </c:numRef>
          </c:yVal>
        </c:ser>
        <c:axId val="78193024"/>
        <c:axId val="78194560"/>
      </c:scatterChart>
      <c:valAx>
        <c:axId val="78193024"/>
        <c:scaling>
          <c:orientation val="minMax"/>
        </c:scaling>
        <c:axPos val="b"/>
        <c:numFmt formatCode="General" sourceLinked="1"/>
        <c:tickLblPos val="nextTo"/>
        <c:crossAx val="78194560"/>
        <c:crosses val="autoZero"/>
        <c:crossBetween val="midCat"/>
      </c:valAx>
      <c:valAx>
        <c:axId val="78194560"/>
        <c:scaling>
          <c:orientation val="minMax"/>
        </c:scaling>
        <c:axPos val="l"/>
        <c:majorGridlines/>
        <c:numFmt formatCode="General" sourceLinked="1"/>
        <c:tickLblPos val="nextTo"/>
        <c:crossAx val="781930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val>
            <c:numRef>
              <c:f>'Time Factor'!$R$3:$R$18</c:f>
              <c:numCache>
                <c:formatCode>General</c:formatCode>
                <c:ptCount val="16"/>
                <c:pt idx="0">
                  <c:v>19</c:v>
                </c:pt>
                <c:pt idx="1">
                  <c:v>38</c:v>
                </c:pt>
                <c:pt idx="2">
                  <c:v>57</c:v>
                </c:pt>
                <c:pt idx="3">
                  <c:v>76</c:v>
                </c:pt>
                <c:pt idx="4">
                  <c:v>95</c:v>
                </c:pt>
                <c:pt idx="5">
                  <c:v>114</c:v>
                </c:pt>
                <c:pt idx="6">
                  <c:v>133</c:v>
                </c:pt>
                <c:pt idx="7">
                  <c:v>152</c:v>
                </c:pt>
                <c:pt idx="8">
                  <c:v>171</c:v>
                </c:pt>
                <c:pt idx="9">
                  <c:v>190</c:v>
                </c:pt>
                <c:pt idx="10">
                  <c:v>209</c:v>
                </c:pt>
                <c:pt idx="11">
                  <c:v>228</c:v>
                </c:pt>
                <c:pt idx="12">
                  <c:v>247</c:v>
                </c:pt>
                <c:pt idx="13">
                  <c:v>266</c:v>
                </c:pt>
                <c:pt idx="14">
                  <c:v>285</c:v>
                </c:pt>
                <c:pt idx="15">
                  <c:v>304</c:v>
                </c:pt>
              </c:numCache>
            </c:numRef>
          </c:val>
        </c:ser>
        <c:ser>
          <c:idx val="1"/>
          <c:order val="1"/>
          <c:val>
            <c:numRef>
              <c:f>'Time Factor'!$S$3:$S$18</c:f>
              <c:numCache>
                <c:formatCode>General</c:formatCode>
                <c:ptCount val="16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  <c:pt idx="4">
                  <c:v>100</c:v>
                </c:pt>
                <c:pt idx="5">
                  <c:v>120</c:v>
                </c:pt>
                <c:pt idx="6">
                  <c:v>140</c:v>
                </c:pt>
                <c:pt idx="7">
                  <c:v>160</c:v>
                </c:pt>
                <c:pt idx="8">
                  <c:v>180</c:v>
                </c:pt>
                <c:pt idx="9">
                  <c:v>200</c:v>
                </c:pt>
                <c:pt idx="10">
                  <c:v>220</c:v>
                </c:pt>
                <c:pt idx="11">
                  <c:v>240</c:v>
                </c:pt>
                <c:pt idx="12">
                  <c:v>260</c:v>
                </c:pt>
                <c:pt idx="13">
                  <c:v>280</c:v>
                </c:pt>
                <c:pt idx="14">
                  <c:v>300</c:v>
                </c:pt>
                <c:pt idx="15">
                  <c:v>320</c:v>
                </c:pt>
              </c:numCache>
            </c:numRef>
          </c:val>
        </c:ser>
        <c:marker val="1"/>
        <c:axId val="78219136"/>
        <c:axId val="78220672"/>
      </c:lineChart>
      <c:catAx>
        <c:axId val="78219136"/>
        <c:scaling>
          <c:orientation val="minMax"/>
        </c:scaling>
        <c:axPos val="b"/>
        <c:tickLblPos val="nextTo"/>
        <c:crossAx val="78220672"/>
        <c:crosses val="autoZero"/>
        <c:auto val="1"/>
        <c:lblAlgn val="ctr"/>
        <c:lblOffset val="100"/>
      </c:catAx>
      <c:valAx>
        <c:axId val="78220672"/>
        <c:scaling>
          <c:orientation val="minMax"/>
        </c:scaling>
        <c:axPos val="l"/>
        <c:majorGridlines/>
        <c:numFmt formatCode="General" sourceLinked="1"/>
        <c:tickLblPos val="nextTo"/>
        <c:crossAx val="782191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5</xdr:row>
      <xdr:rowOff>19050</xdr:rowOff>
    </xdr:from>
    <xdr:to>
      <xdr:col>15</xdr:col>
      <xdr:colOff>352425</xdr:colOff>
      <xdr:row>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47625</xdr:colOff>
      <xdr:row>20</xdr:row>
      <xdr:rowOff>0</xdr:rowOff>
    </xdr:from>
    <xdr:to>
      <xdr:col>15</xdr:col>
      <xdr:colOff>352425</xdr:colOff>
      <xdr:row>34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C10"/>
  <sheetViews>
    <sheetView workbookViewId="0">
      <selection activeCell="C8" sqref="C8"/>
    </sheetView>
  </sheetViews>
  <sheetFormatPr defaultRowHeight="15"/>
  <cols>
    <col min="2" max="2" width="18.28515625" bestFit="1" customWidth="1"/>
    <col min="3" max="3" width="20" bestFit="1" customWidth="1"/>
  </cols>
  <sheetData>
    <row r="2" spans="2:3">
      <c r="B2" s="1" t="s">
        <v>89</v>
      </c>
      <c r="C2" s="1" t="s">
        <v>79</v>
      </c>
    </row>
    <row r="3" spans="2:3">
      <c r="B3" t="s">
        <v>77</v>
      </c>
      <c r="C3" t="s">
        <v>81</v>
      </c>
    </row>
    <row r="4" spans="2:3">
      <c r="B4" t="s">
        <v>78</v>
      </c>
      <c r="C4" t="s">
        <v>82</v>
      </c>
    </row>
    <row r="5" spans="2:3">
      <c r="B5" t="s">
        <v>76</v>
      </c>
      <c r="C5" t="s">
        <v>80</v>
      </c>
    </row>
    <row r="7" spans="2:3">
      <c r="B7" s="1" t="s">
        <v>94</v>
      </c>
      <c r="C7">
        <v>8</v>
      </c>
    </row>
    <row r="10" spans="2:3">
      <c r="B10" s="1"/>
    </row>
  </sheetData>
  <dataValidations count="1">
    <dataValidation type="list" allowBlank="1" showInputMessage="1" showErrorMessage="1" sqref="C3:C5">
      <formula1>Ratings</formula1>
    </dataValidation>
  </dataValidation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5"/>
  <sheetViews>
    <sheetView zoomScale="70" zoomScaleNormal="70" workbookViewId="0">
      <pane xSplit="1" topLeftCell="H1" activePane="topRight" state="frozen"/>
      <selection pane="topRight" activeCell="A19" sqref="A19:A22"/>
    </sheetView>
  </sheetViews>
  <sheetFormatPr defaultRowHeight="15"/>
  <cols>
    <col min="1" max="1" width="27" bestFit="1" customWidth="1"/>
    <col min="2" max="2" width="16.42578125" customWidth="1"/>
    <col min="3" max="3" width="24.42578125" bestFit="1" customWidth="1"/>
    <col min="4" max="4" width="16.42578125" customWidth="1"/>
    <col min="5" max="5" width="23.5703125" bestFit="1" customWidth="1"/>
    <col min="6" max="6" width="16.42578125" customWidth="1"/>
    <col min="7" max="7" width="19.140625" bestFit="1" customWidth="1"/>
    <col min="8" max="8" width="16.42578125" customWidth="1"/>
    <col min="9" max="9" width="19.5703125" bestFit="1" customWidth="1"/>
    <col min="10" max="10" width="19.28515625" bestFit="1" customWidth="1"/>
    <col min="11" max="11" width="19.7109375" bestFit="1" customWidth="1"/>
    <col min="12" max="12" width="19.7109375" customWidth="1"/>
    <col min="13" max="13" width="19.140625" bestFit="1" customWidth="1"/>
    <col min="14" max="14" width="12.85546875" bestFit="1" customWidth="1"/>
    <col min="15" max="15" width="11.42578125" bestFit="1" customWidth="1"/>
  </cols>
  <sheetData>
    <row r="1" spans="1:15" ht="15.75" thickBot="1">
      <c r="A1" s="1" t="s">
        <v>0</v>
      </c>
      <c r="B1" s="1" t="s">
        <v>1</v>
      </c>
      <c r="C1" s="1" t="s">
        <v>83</v>
      </c>
      <c r="D1" s="1" t="s">
        <v>84</v>
      </c>
      <c r="E1" s="1" t="s">
        <v>85</v>
      </c>
      <c r="F1" s="1" t="s">
        <v>86</v>
      </c>
      <c r="G1" s="1" t="s">
        <v>87</v>
      </c>
      <c r="H1" s="1" t="s">
        <v>88</v>
      </c>
      <c r="I1" s="1" t="s">
        <v>90</v>
      </c>
      <c r="J1" s="1" t="s">
        <v>113</v>
      </c>
      <c r="K1" s="1" t="s">
        <v>112</v>
      </c>
      <c r="L1" s="1" t="s">
        <v>114</v>
      </c>
      <c r="M1" s="1" t="s">
        <v>91</v>
      </c>
      <c r="N1" s="1" t="s">
        <v>96</v>
      </c>
      <c r="O1" s="1" t="s">
        <v>97</v>
      </c>
    </row>
    <row r="2" spans="1:15" ht="15.75" thickBot="1">
      <c r="A2" t="s">
        <v>22</v>
      </c>
      <c r="B2" t="s">
        <v>23</v>
      </c>
      <c r="C2">
        <v>10</v>
      </c>
      <c r="D2">
        <f>C2*(VLOOKUP(Settings!$C$3,Ratings!$A$1:$B$3,2,FALSE))</f>
        <v>15</v>
      </c>
      <c r="E2">
        <v>7</v>
      </c>
      <c r="F2">
        <f>E2*(VLOOKUP(Settings!$C$4,Ratings!$A$1:$B$3,2,FALSE))</f>
        <v>7</v>
      </c>
      <c r="G2">
        <v>1</v>
      </c>
      <c r="H2">
        <f>G2*(VLOOKUP(Settings!$C$5,Ratings!$A$1:$B$3,2,FALSE))</f>
        <v>2</v>
      </c>
      <c r="I2">
        <f>D2+F2+H2</f>
        <v>24</v>
      </c>
      <c r="J2" s="18">
        <v>0</v>
      </c>
      <c r="K2" s="14">
        <v>0</v>
      </c>
      <c r="L2" s="3">
        <f>K2*($K$31/2)</f>
        <v>0</v>
      </c>
      <c r="M2" s="13">
        <f>I2*(14*LN(J2+0.2969218)+17)</f>
        <v>-2.5543609220335384E-4</v>
      </c>
      <c r="N2">
        <f>K2*(E2*Assumptions!$D$6)</f>
        <v>0</v>
      </c>
      <c r="O2" s="12">
        <f>M2-N2</f>
        <v>-2.5543609220335384E-4</v>
      </c>
    </row>
    <row r="3" spans="1:15">
      <c r="A3" t="s">
        <v>24</v>
      </c>
      <c r="B3" t="s">
        <v>23</v>
      </c>
      <c r="C3">
        <v>8</v>
      </c>
      <c r="D3">
        <f>C3*(VLOOKUP(Settings!$C$3,Ratings!$A$1:$B$3,2,FALSE))</f>
        <v>12</v>
      </c>
      <c r="E3">
        <v>9</v>
      </c>
      <c r="F3">
        <f>E3*(VLOOKUP(Settings!$C$4,Ratings!$A$1:$B$3,2,FALSE))</f>
        <v>9</v>
      </c>
      <c r="G3">
        <v>1</v>
      </c>
      <c r="H3">
        <f>G3*(VLOOKUP(Settings!$C$5,Ratings!$A$1:$B$3,2,FALSE))</f>
        <v>2</v>
      </c>
      <c r="I3">
        <f t="shared" ref="I3:I28" si="0">D3+F3+H3</f>
        <v>23</v>
      </c>
      <c r="J3" s="19">
        <v>0</v>
      </c>
      <c r="K3" s="14">
        <v>0</v>
      </c>
      <c r="L3" s="3">
        <f t="shared" ref="L3:L28" si="1">K3*($K$31/2)</f>
        <v>0</v>
      </c>
      <c r="M3" s="13">
        <f>I3*(14*LN(J3+0.2969218)+17)*K3</f>
        <v>0</v>
      </c>
      <c r="N3">
        <f>K3*(E3*Assumptions!$D$6)</f>
        <v>0</v>
      </c>
      <c r="O3" s="12">
        <f t="shared" ref="O3:O28" si="2">M3-N3</f>
        <v>0</v>
      </c>
    </row>
    <row r="4" spans="1:15">
      <c r="A4" t="s">
        <v>25</v>
      </c>
      <c r="B4" t="s">
        <v>23</v>
      </c>
      <c r="C4">
        <v>9</v>
      </c>
      <c r="D4">
        <f>C4*(VLOOKUP(Settings!$C$3,Ratings!$A$1:$B$3,2,FALSE))</f>
        <v>13.5</v>
      </c>
      <c r="E4">
        <v>9</v>
      </c>
      <c r="F4">
        <f>E4*(VLOOKUP(Settings!$C$4,Ratings!$A$1:$B$3,2,FALSE))</f>
        <v>9</v>
      </c>
      <c r="G4">
        <v>1</v>
      </c>
      <c r="H4">
        <f>G4*(VLOOKUP(Settings!$C$5,Ratings!$A$1:$B$3,2,FALSE))</f>
        <v>2</v>
      </c>
      <c r="I4">
        <f t="shared" si="0"/>
        <v>24.5</v>
      </c>
      <c r="J4" s="19">
        <v>1.1048777513046297</v>
      </c>
      <c r="K4" s="15">
        <v>1</v>
      </c>
      <c r="L4" s="3">
        <f t="shared" si="1"/>
        <v>8</v>
      </c>
      <c r="M4" s="13">
        <f t="shared" ref="M4:M28" si="3">I4*(14*LN(J4+0.2969218)+17)*K4</f>
        <v>532.35058411461625</v>
      </c>
      <c r="N4">
        <f>K4*(E4*Assumptions!$D$6)</f>
        <v>90</v>
      </c>
      <c r="O4" s="12">
        <f>M4-N4</f>
        <v>442.35058411461625</v>
      </c>
    </row>
    <row r="5" spans="1:15">
      <c r="A5" t="s">
        <v>28</v>
      </c>
      <c r="B5" t="s">
        <v>29</v>
      </c>
      <c r="C5">
        <v>7</v>
      </c>
      <c r="D5">
        <f>C5*(VLOOKUP(Settings!$C$3,Ratings!$A$1:$B$3,2,FALSE))</f>
        <v>10.5</v>
      </c>
      <c r="E5">
        <v>4</v>
      </c>
      <c r="F5">
        <f>E5*(VLOOKUP(Settings!$C$4,Ratings!$A$1:$B$3,2,FALSE))</f>
        <v>4</v>
      </c>
      <c r="G5">
        <v>2</v>
      </c>
      <c r="H5">
        <f>G5*(VLOOKUP(Settings!$C$5,Ratings!$A$1:$B$3,2,FALSE))</f>
        <v>4</v>
      </c>
      <c r="I5">
        <f t="shared" si="0"/>
        <v>18.5</v>
      </c>
      <c r="J5" s="19">
        <v>0</v>
      </c>
      <c r="K5" s="15">
        <v>0</v>
      </c>
      <c r="L5" s="3">
        <f t="shared" si="1"/>
        <v>0</v>
      </c>
      <c r="M5" s="13">
        <f t="shared" si="3"/>
        <v>0</v>
      </c>
      <c r="N5">
        <f>K5*(E5*Assumptions!$D$6)</f>
        <v>0</v>
      </c>
      <c r="O5" s="12">
        <f>M5-N5</f>
        <v>0</v>
      </c>
    </row>
    <row r="6" spans="1:15">
      <c r="A6" t="s">
        <v>31</v>
      </c>
      <c r="B6" t="s">
        <v>23</v>
      </c>
      <c r="C6">
        <v>8</v>
      </c>
      <c r="D6">
        <f>C6*(VLOOKUP(Settings!$C$3,Ratings!$A$1:$B$3,2,FALSE))</f>
        <v>12</v>
      </c>
      <c r="E6">
        <v>3</v>
      </c>
      <c r="F6">
        <f>E6*(VLOOKUP(Settings!$C$4,Ratings!$A$1:$B$3,2,FALSE))</f>
        <v>3</v>
      </c>
      <c r="G6">
        <v>3</v>
      </c>
      <c r="H6">
        <f>G6*(VLOOKUP(Settings!$C$5,Ratings!$A$1:$B$3,2,FALSE))</f>
        <v>6</v>
      </c>
      <c r="I6">
        <f t="shared" si="0"/>
        <v>21</v>
      </c>
      <c r="J6" s="19">
        <v>0</v>
      </c>
      <c r="K6" s="15">
        <v>0</v>
      </c>
      <c r="L6" s="3">
        <f t="shared" si="1"/>
        <v>0</v>
      </c>
      <c r="M6" s="13">
        <f t="shared" si="3"/>
        <v>0</v>
      </c>
      <c r="N6">
        <f>K6*(E6*Assumptions!$D$6)</f>
        <v>0</v>
      </c>
      <c r="O6" s="12">
        <f>M6-N6</f>
        <v>0</v>
      </c>
    </row>
    <row r="7" spans="1:15">
      <c r="A7" t="s">
        <v>32</v>
      </c>
      <c r="B7" t="s">
        <v>23</v>
      </c>
      <c r="C7">
        <v>5</v>
      </c>
      <c r="D7">
        <f>C7*(VLOOKUP(Settings!$C$3,Ratings!$A$1:$B$3,2,FALSE))</f>
        <v>7.5</v>
      </c>
      <c r="E7">
        <v>5</v>
      </c>
      <c r="F7">
        <f>E7*(VLOOKUP(Settings!$C$4,Ratings!$A$1:$B$3,2,FALSE))</f>
        <v>5</v>
      </c>
      <c r="G7">
        <v>1</v>
      </c>
      <c r="H7">
        <f>G7*(VLOOKUP(Settings!$C$5,Ratings!$A$1:$B$3,2,FALSE))</f>
        <v>2</v>
      </c>
      <c r="I7">
        <f t="shared" si="0"/>
        <v>14.5</v>
      </c>
      <c r="J7" s="19">
        <v>0</v>
      </c>
      <c r="K7" s="15">
        <v>0</v>
      </c>
      <c r="L7" s="3">
        <f t="shared" si="1"/>
        <v>0</v>
      </c>
      <c r="M7" s="13">
        <f t="shared" si="3"/>
        <v>0</v>
      </c>
      <c r="N7">
        <f>K7*(E7*Assumptions!$D$6)</f>
        <v>0</v>
      </c>
      <c r="O7" s="12">
        <f t="shared" si="2"/>
        <v>0</v>
      </c>
    </row>
    <row r="8" spans="1:15">
      <c r="A8" t="s">
        <v>33</v>
      </c>
      <c r="B8" t="s">
        <v>27</v>
      </c>
      <c r="C8">
        <v>8</v>
      </c>
      <c r="D8">
        <f>C8*(VLOOKUP(Settings!$C$3,Ratings!$A$1:$B$3,2,FALSE))</f>
        <v>12</v>
      </c>
      <c r="E8">
        <v>3</v>
      </c>
      <c r="F8">
        <f>E8*(VLOOKUP(Settings!$C$4,Ratings!$A$1:$B$3,2,FALSE))</f>
        <v>3</v>
      </c>
      <c r="G8">
        <v>2</v>
      </c>
      <c r="H8">
        <f>G8*(VLOOKUP(Settings!$C$5,Ratings!$A$1:$B$3,2,FALSE))</f>
        <v>4</v>
      </c>
      <c r="I8">
        <f t="shared" si="0"/>
        <v>19</v>
      </c>
      <c r="J8" s="19">
        <v>0</v>
      </c>
      <c r="K8" s="15">
        <v>0</v>
      </c>
      <c r="L8" s="3">
        <f t="shared" si="1"/>
        <v>0</v>
      </c>
      <c r="M8" s="13">
        <f t="shared" si="3"/>
        <v>0</v>
      </c>
      <c r="N8">
        <f>K8*(E8*Assumptions!$D$6)</f>
        <v>0</v>
      </c>
      <c r="O8" s="12">
        <f t="shared" si="2"/>
        <v>0</v>
      </c>
    </row>
    <row r="9" spans="1:15">
      <c r="A9" t="s">
        <v>38</v>
      </c>
      <c r="B9" t="s">
        <v>23</v>
      </c>
      <c r="C9">
        <v>10</v>
      </c>
      <c r="D9">
        <f>C9*(VLOOKUP(Settings!$C$3,Ratings!$A$1:$B$3,2,FALSE))</f>
        <v>15</v>
      </c>
      <c r="E9">
        <v>5</v>
      </c>
      <c r="F9">
        <f>E9*(VLOOKUP(Settings!$C$4,Ratings!$A$1:$B$3,2,FALSE))</f>
        <v>5</v>
      </c>
      <c r="G9">
        <v>3</v>
      </c>
      <c r="H9">
        <f>G9*(VLOOKUP(Settings!$C$5,Ratings!$A$1:$B$3,2,FALSE))</f>
        <v>6</v>
      </c>
      <c r="I9">
        <f t="shared" si="0"/>
        <v>26</v>
      </c>
      <c r="J9" s="19">
        <v>1.2104739679696093</v>
      </c>
      <c r="K9" s="15">
        <v>1</v>
      </c>
      <c r="L9" s="3">
        <f t="shared" si="1"/>
        <v>8</v>
      </c>
      <c r="M9" s="13">
        <f t="shared" si="3"/>
        <v>591.37959579089704</v>
      </c>
      <c r="N9">
        <f>K9*(E9*Assumptions!$D$6)</f>
        <v>50</v>
      </c>
      <c r="O9" s="12">
        <f>M9-N9</f>
        <v>541.37959579089704</v>
      </c>
    </row>
    <row r="10" spans="1:15">
      <c r="A10" t="s">
        <v>39</v>
      </c>
      <c r="B10" t="s">
        <v>23</v>
      </c>
      <c r="C10">
        <v>8</v>
      </c>
      <c r="D10">
        <f>C10*(VLOOKUP(Settings!$C$3,Ratings!$A$1:$B$3,2,FALSE))</f>
        <v>12</v>
      </c>
      <c r="E10">
        <v>6</v>
      </c>
      <c r="F10">
        <f>E10*(VLOOKUP(Settings!$C$4,Ratings!$A$1:$B$3,2,FALSE))</f>
        <v>6</v>
      </c>
      <c r="G10">
        <v>2</v>
      </c>
      <c r="H10">
        <f>G10*(VLOOKUP(Settings!$C$5,Ratings!$A$1:$B$3,2,FALSE))</f>
        <v>4</v>
      </c>
      <c r="I10">
        <f t="shared" si="0"/>
        <v>22</v>
      </c>
      <c r="J10" s="19">
        <v>0</v>
      </c>
      <c r="K10" s="15">
        <v>0</v>
      </c>
      <c r="L10" s="3">
        <f t="shared" si="1"/>
        <v>0</v>
      </c>
      <c r="M10" s="13">
        <f t="shared" si="3"/>
        <v>0</v>
      </c>
      <c r="N10">
        <f>K10*(E10*Assumptions!$D$6)</f>
        <v>0</v>
      </c>
      <c r="O10" s="12">
        <f t="shared" si="2"/>
        <v>0</v>
      </c>
    </row>
    <row r="11" spans="1:15">
      <c r="A11" t="s">
        <v>11</v>
      </c>
      <c r="B11" t="s">
        <v>3</v>
      </c>
      <c r="C11">
        <v>6</v>
      </c>
      <c r="D11">
        <f>C11*(VLOOKUP(Settings!$C$3,Ratings!$A$1:$B$3,2,FALSE))</f>
        <v>9</v>
      </c>
      <c r="E11">
        <v>6</v>
      </c>
      <c r="F11">
        <f>E11*(VLOOKUP(Settings!$C$4,Ratings!$A$1:$B$3,2,FALSE))</f>
        <v>6</v>
      </c>
      <c r="G11">
        <v>5</v>
      </c>
      <c r="H11">
        <f>G11*(VLOOKUP(Settings!$C$5,Ratings!$A$1:$B$3,2,FALSE))</f>
        <v>10</v>
      </c>
      <c r="I11">
        <f t="shared" si="0"/>
        <v>25</v>
      </c>
      <c r="J11" s="19">
        <v>1.1526800504471224</v>
      </c>
      <c r="K11" s="15">
        <v>1</v>
      </c>
      <c r="L11" s="3">
        <f t="shared" si="1"/>
        <v>8</v>
      </c>
      <c r="M11" s="13">
        <f t="shared" si="3"/>
        <v>554.95112648991767</v>
      </c>
      <c r="N11">
        <f>K11*(E11*Assumptions!$D$6)</f>
        <v>60</v>
      </c>
      <c r="O11" s="12">
        <f>M11-N11</f>
        <v>494.95112648991767</v>
      </c>
    </row>
    <row r="12" spans="1:15">
      <c r="A12" t="s">
        <v>12</v>
      </c>
      <c r="B12" t="s">
        <v>3</v>
      </c>
      <c r="C12">
        <v>5</v>
      </c>
      <c r="D12">
        <f>C12*(VLOOKUP(Settings!$C$3,Ratings!$A$1:$B$3,2,FALSE))</f>
        <v>7.5</v>
      </c>
      <c r="E12">
        <v>6</v>
      </c>
      <c r="F12">
        <f>E12*(VLOOKUP(Settings!$C$4,Ratings!$A$1:$B$3,2,FALSE))</f>
        <v>6</v>
      </c>
      <c r="G12">
        <v>6</v>
      </c>
      <c r="H12">
        <f>G12*(VLOOKUP(Settings!$C$5,Ratings!$A$1:$B$3,2,FALSE))</f>
        <v>12</v>
      </c>
      <c r="I12">
        <f t="shared" si="0"/>
        <v>25.5</v>
      </c>
      <c r="J12" s="19">
        <v>1.182076944575073</v>
      </c>
      <c r="K12" s="15">
        <v>1</v>
      </c>
      <c r="L12" s="3">
        <f t="shared" si="1"/>
        <v>8</v>
      </c>
      <c r="M12" s="13">
        <f t="shared" si="3"/>
        <v>573.21742455740093</v>
      </c>
      <c r="N12">
        <f>K12*(E12*Assumptions!$D$6)</f>
        <v>60</v>
      </c>
      <c r="O12" s="12">
        <f t="shared" si="2"/>
        <v>513.21742455740093</v>
      </c>
    </row>
    <row r="13" spans="1:15">
      <c r="A13" t="s">
        <v>16</v>
      </c>
      <c r="B13" t="s">
        <v>14</v>
      </c>
      <c r="C13">
        <v>3</v>
      </c>
      <c r="D13">
        <f>C13*(VLOOKUP(Settings!$C$3,Ratings!$A$1:$B$3,2,FALSE))</f>
        <v>4.5</v>
      </c>
      <c r="E13">
        <v>1</v>
      </c>
      <c r="F13">
        <f>E13*(VLOOKUP(Settings!$C$4,Ratings!$A$1:$B$3,2,FALSE))</f>
        <v>1</v>
      </c>
      <c r="G13">
        <v>5</v>
      </c>
      <c r="H13">
        <f>G13*(VLOOKUP(Settings!$C$5,Ratings!$A$1:$B$3,2,FALSE))</f>
        <v>10</v>
      </c>
      <c r="I13">
        <f t="shared" si="0"/>
        <v>15.5</v>
      </c>
      <c r="J13" s="19">
        <v>0</v>
      </c>
      <c r="K13" s="15">
        <v>0</v>
      </c>
      <c r="L13" s="3">
        <f t="shared" si="1"/>
        <v>0</v>
      </c>
      <c r="M13" s="13">
        <f t="shared" si="3"/>
        <v>0</v>
      </c>
      <c r="N13">
        <f>K13*(E13*Assumptions!$D$6)</f>
        <v>0</v>
      </c>
      <c r="O13" s="12">
        <f t="shared" si="2"/>
        <v>0</v>
      </c>
    </row>
    <row r="14" spans="1:15">
      <c r="A14" t="s">
        <v>17</v>
      </c>
      <c r="B14" t="s">
        <v>3</v>
      </c>
      <c r="C14">
        <v>4</v>
      </c>
      <c r="D14">
        <f>C14*(VLOOKUP(Settings!$C$3,Ratings!$A$1:$B$3,2,FALSE))</f>
        <v>6</v>
      </c>
      <c r="E14">
        <v>7</v>
      </c>
      <c r="F14">
        <f>E14*(VLOOKUP(Settings!$C$4,Ratings!$A$1:$B$3,2,FALSE))</f>
        <v>7</v>
      </c>
      <c r="G14">
        <v>4</v>
      </c>
      <c r="H14">
        <f>G14*(VLOOKUP(Settings!$C$5,Ratings!$A$1:$B$3,2,FALSE))</f>
        <v>8</v>
      </c>
      <c r="I14">
        <f t="shared" si="0"/>
        <v>21</v>
      </c>
      <c r="J14" s="19">
        <v>0</v>
      </c>
      <c r="K14" s="15">
        <v>0</v>
      </c>
      <c r="L14" s="3">
        <f t="shared" si="1"/>
        <v>0</v>
      </c>
      <c r="M14" s="13">
        <f t="shared" si="3"/>
        <v>0</v>
      </c>
      <c r="N14">
        <f>K14*(E14*Assumptions!$D$6)</f>
        <v>0</v>
      </c>
      <c r="O14" s="12">
        <f t="shared" si="2"/>
        <v>0</v>
      </c>
    </row>
    <row r="15" spans="1:15">
      <c r="A15" t="s">
        <v>19</v>
      </c>
      <c r="B15" t="s">
        <v>3</v>
      </c>
      <c r="C15">
        <v>5</v>
      </c>
      <c r="D15">
        <f>C15*(VLOOKUP(Settings!$C$3,Ratings!$A$1:$B$3,2,FALSE))</f>
        <v>7.5</v>
      </c>
      <c r="E15">
        <v>7</v>
      </c>
      <c r="F15">
        <f>E15*(VLOOKUP(Settings!$C$4,Ratings!$A$1:$B$3,2,FALSE))</f>
        <v>7</v>
      </c>
      <c r="G15">
        <v>3</v>
      </c>
      <c r="H15">
        <f>G15*(VLOOKUP(Settings!$C$5,Ratings!$A$1:$B$3,2,FALSE))</f>
        <v>6</v>
      </c>
      <c r="I15">
        <f t="shared" si="0"/>
        <v>20.5</v>
      </c>
      <c r="J15" s="19">
        <v>0</v>
      </c>
      <c r="K15" s="15">
        <v>0</v>
      </c>
      <c r="L15" s="3">
        <f t="shared" si="1"/>
        <v>0</v>
      </c>
      <c r="M15" s="13">
        <f t="shared" si="3"/>
        <v>0</v>
      </c>
      <c r="N15">
        <f>K15*(E15*Assumptions!$D$6)</f>
        <v>0</v>
      </c>
      <c r="O15" s="12">
        <f t="shared" si="2"/>
        <v>0</v>
      </c>
    </row>
    <row r="16" spans="1:15">
      <c r="A16" t="s">
        <v>44</v>
      </c>
      <c r="B16" t="s">
        <v>14</v>
      </c>
      <c r="C16">
        <v>6</v>
      </c>
      <c r="D16">
        <f>C16*(VLOOKUP(Settings!$C$3,Ratings!$A$1:$B$3,2,FALSE))</f>
        <v>9</v>
      </c>
      <c r="E16">
        <v>9</v>
      </c>
      <c r="F16">
        <f>E16*(VLOOKUP(Settings!$C$4,Ratings!$A$1:$B$3,2,FALSE))</f>
        <v>9</v>
      </c>
      <c r="G16">
        <v>5</v>
      </c>
      <c r="H16">
        <f>G16*(VLOOKUP(Settings!$C$5,Ratings!$A$1:$B$3,2,FALSE))</f>
        <v>10</v>
      </c>
      <c r="I16">
        <f t="shared" si="0"/>
        <v>28</v>
      </c>
      <c r="J16" s="19">
        <v>1.3177108190866118</v>
      </c>
      <c r="K16" s="15">
        <v>1</v>
      </c>
      <c r="L16" s="3">
        <f t="shared" si="1"/>
        <v>8</v>
      </c>
      <c r="M16" s="13">
        <f t="shared" si="3"/>
        <v>663.81012053927498</v>
      </c>
      <c r="N16">
        <f>K16*(E16*Assumptions!$D$6)</f>
        <v>90</v>
      </c>
      <c r="O16" s="12">
        <f t="shared" si="2"/>
        <v>573.81012053927498</v>
      </c>
    </row>
    <row r="17" spans="1:15">
      <c r="A17" t="s">
        <v>45</v>
      </c>
      <c r="B17" t="s">
        <v>14</v>
      </c>
      <c r="C17">
        <v>3</v>
      </c>
      <c r="D17">
        <f>C17*(VLOOKUP(Settings!$C$3,Ratings!$A$1:$B$3,2,FALSE))</f>
        <v>4.5</v>
      </c>
      <c r="E17">
        <v>1</v>
      </c>
      <c r="F17">
        <f>E17*(VLOOKUP(Settings!$C$4,Ratings!$A$1:$B$3,2,FALSE))</f>
        <v>1</v>
      </c>
      <c r="G17">
        <v>4</v>
      </c>
      <c r="H17">
        <f>G17*(VLOOKUP(Settings!$C$5,Ratings!$A$1:$B$3,2,FALSE))</f>
        <v>8</v>
      </c>
      <c r="I17">
        <f t="shared" si="0"/>
        <v>13.5</v>
      </c>
      <c r="J17" s="19">
        <v>0</v>
      </c>
      <c r="K17" s="15">
        <v>0</v>
      </c>
      <c r="L17" s="3">
        <f t="shared" si="1"/>
        <v>0</v>
      </c>
      <c r="M17" s="13">
        <f t="shared" si="3"/>
        <v>0</v>
      </c>
      <c r="N17">
        <f>K17*(E17*Assumptions!$D$6)</f>
        <v>0</v>
      </c>
      <c r="O17" s="12">
        <f t="shared" si="2"/>
        <v>0</v>
      </c>
    </row>
    <row r="18" spans="1:15">
      <c r="A18" t="s">
        <v>49</v>
      </c>
      <c r="B18" t="s">
        <v>75</v>
      </c>
      <c r="C18">
        <v>2</v>
      </c>
      <c r="D18">
        <f>C18*(VLOOKUP(Settings!$C$3,Ratings!$A$1:$B$3,2,FALSE))</f>
        <v>3</v>
      </c>
      <c r="E18">
        <v>9</v>
      </c>
      <c r="F18">
        <f>E18*(VLOOKUP(Settings!$C$4,Ratings!$A$1:$B$3,2,FALSE))</f>
        <v>9</v>
      </c>
      <c r="G18">
        <v>4</v>
      </c>
      <c r="H18">
        <f>G18*(VLOOKUP(Settings!$C$5,Ratings!$A$1:$B$3,2,FALSE))</f>
        <v>8</v>
      </c>
      <c r="I18">
        <f t="shared" si="0"/>
        <v>20</v>
      </c>
      <c r="J18" s="19">
        <v>0</v>
      </c>
      <c r="K18" s="15">
        <v>0</v>
      </c>
      <c r="L18" s="3">
        <f t="shared" si="1"/>
        <v>0</v>
      </c>
      <c r="M18" s="13">
        <f t="shared" si="3"/>
        <v>0</v>
      </c>
      <c r="N18">
        <f>K18*(E18*Assumptions!$D$6)</f>
        <v>0</v>
      </c>
      <c r="O18" s="12">
        <f t="shared" si="2"/>
        <v>0</v>
      </c>
    </row>
    <row r="19" spans="1:15">
      <c r="A19" t="s">
        <v>50</v>
      </c>
      <c r="B19" t="s">
        <v>75</v>
      </c>
      <c r="C19">
        <v>3</v>
      </c>
      <c r="D19">
        <f>C19*(VLOOKUP(Settings!$C$3,Ratings!$A$1:$B$3,2,FALSE))</f>
        <v>4.5</v>
      </c>
      <c r="E19">
        <v>10</v>
      </c>
      <c r="F19">
        <f>E19*(VLOOKUP(Settings!$C$4,Ratings!$A$1:$B$3,2,FALSE))</f>
        <v>10</v>
      </c>
      <c r="G19">
        <v>10</v>
      </c>
      <c r="H19">
        <f>G19*(VLOOKUP(Settings!$C$5,Ratings!$A$1:$B$3,2,FALSE))</f>
        <v>20</v>
      </c>
      <c r="I19">
        <f t="shared" si="0"/>
        <v>34.5</v>
      </c>
      <c r="J19" s="19">
        <v>1.6786999858722915</v>
      </c>
      <c r="K19" s="15">
        <v>1</v>
      </c>
      <c r="L19" s="3">
        <f t="shared" si="1"/>
        <v>8</v>
      </c>
      <c r="M19" s="13">
        <f t="shared" si="3"/>
        <v>915.36657453680095</v>
      </c>
      <c r="N19">
        <f>K19*(E19*Assumptions!$D$6)</f>
        <v>100</v>
      </c>
      <c r="O19" s="12">
        <f t="shared" si="2"/>
        <v>815.36657453680095</v>
      </c>
    </row>
    <row r="20" spans="1:15">
      <c r="A20" t="s">
        <v>54</v>
      </c>
      <c r="B20" t="s">
        <v>75</v>
      </c>
      <c r="C20">
        <v>1</v>
      </c>
      <c r="D20">
        <f>C20*(VLOOKUP(Settings!$C$3,Ratings!$A$1:$B$3,2,FALSE))</f>
        <v>1.5</v>
      </c>
      <c r="E20">
        <v>10</v>
      </c>
      <c r="F20">
        <f>E20*(VLOOKUP(Settings!$C$4,Ratings!$A$1:$B$3,2,FALSE))</f>
        <v>10</v>
      </c>
      <c r="G20">
        <v>10</v>
      </c>
      <c r="H20">
        <f>G20*(VLOOKUP(Settings!$C$5,Ratings!$A$1:$B$3,2,FALSE))</f>
        <v>20</v>
      </c>
      <c r="I20">
        <f t="shared" si="0"/>
        <v>31.5</v>
      </c>
      <c r="J20" s="19">
        <v>1.5031184593295963</v>
      </c>
      <c r="K20" s="15">
        <v>1</v>
      </c>
      <c r="L20" s="3">
        <f t="shared" si="1"/>
        <v>8</v>
      </c>
      <c r="M20" s="13">
        <f t="shared" si="3"/>
        <v>794.72378264728195</v>
      </c>
      <c r="N20">
        <f>K20*(E20*Assumptions!$D$6)</f>
        <v>100</v>
      </c>
      <c r="O20" s="12">
        <f t="shared" si="2"/>
        <v>694.72378264728195</v>
      </c>
    </row>
    <row r="21" spans="1:15">
      <c r="A21" t="s">
        <v>55</v>
      </c>
      <c r="B21" t="s">
        <v>75</v>
      </c>
      <c r="C21">
        <v>3</v>
      </c>
      <c r="D21">
        <f>C21*(VLOOKUP(Settings!$C$3,Ratings!$A$1:$B$3,2,FALSE))</f>
        <v>4.5</v>
      </c>
      <c r="E21">
        <v>8</v>
      </c>
      <c r="F21">
        <f>E21*(VLOOKUP(Settings!$C$4,Ratings!$A$1:$B$3,2,FALSE))</f>
        <v>8</v>
      </c>
      <c r="G21">
        <v>10</v>
      </c>
      <c r="H21">
        <f>G21*(VLOOKUP(Settings!$C$5,Ratings!$A$1:$B$3,2,FALSE))</f>
        <v>20</v>
      </c>
      <c r="I21">
        <f t="shared" si="0"/>
        <v>32.5</v>
      </c>
      <c r="J21" s="19">
        <v>1.5585373039632995</v>
      </c>
      <c r="K21" s="15">
        <v>1</v>
      </c>
      <c r="L21" s="3">
        <f t="shared" si="1"/>
        <v>8</v>
      </c>
      <c r="M21" s="13">
        <f t="shared" si="3"/>
        <v>833.75013318013885</v>
      </c>
      <c r="N21">
        <f>K21*(E21*Assumptions!$D$6)</f>
        <v>80</v>
      </c>
      <c r="O21" s="12">
        <f t="shared" si="2"/>
        <v>753.75013318013885</v>
      </c>
    </row>
    <row r="22" spans="1:15">
      <c r="A22" t="s">
        <v>57</v>
      </c>
      <c r="B22" t="s">
        <v>75</v>
      </c>
      <c r="C22">
        <v>1</v>
      </c>
      <c r="D22">
        <f>C22*(VLOOKUP(Settings!$C$3,Ratings!$A$1:$B$3,2,FALSE))</f>
        <v>1.5</v>
      </c>
      <c r="E22">
        <v>8</v>
      </c>
      <c r="F22">
        <f>E22*(VLOOKUP(Settings!$C$4,Ratings!$A$1:$B$3,2,FALSE))</f>
        <v>8</v>
      </c>
      <c r="G22">
        <v>9</v>
      </c>
      <c r="H22">
        <f>G22*(VLOOKUP(Settings!$C$5,Ratings!$A$1:$B$3,2,FALSE))</f>
        <v>18</v>
      </c>
      <c r="I22">
        <f t="shared" si="0"/>
        <v>27.5</v>
      </c>
      <c r="J22" s="19">
        <v>1.2918247174517647</v>
      </c>
      <c r="K22" s="15">
        <v>1</v>
      </c>
      <c r="L22" s="3">
        <f t="shared" si="1"/>
        <v>8</v>
      </c>
      <c r="M22" s="13">
        <f t="shared" si="3"/>
        <v>645.73396033286724</v>
      </c>
      <c r="N22">
        <f>K22*(E22*Assumptions!$D$6)</f>
        <v>80</v>
      </c>
      <c r="O22" s="12">
        <f t="shared" si="2"/>
        <v>565.73396033286724</v>
      </c>
    </row>
    <row r="23" spans="1:15">
      <c r="A23" t="s">
        <v>61</v>
      </c>
      <c r="B23" t="s">
        <v>75</v>
      </c>
      <c r="C23">
        <v>1</v>
      </c>
      <c r="D23">
        <f>C23*(VLOOKUP(Settings!$C$3,Ratings!$A$1:$B$3,2,FALSE))</f>
        <v>1.5</v>
      </c>
      <c r="E23">
        <v>1</v>
      </c>
      <c r="F23">
        <f>E23*(VLOOKUP(Settings!$C$4,Ratings!$A$1:$B$3,2,FALSE))</f>
        <v>1</v>
      </c>
      <c r="G23">
        <v>9</v>
      </c>
      <c r="H23">
        <f>G23*(VLOOKUP(Settings!$C$5,Ratings!$A$1:$B$3,2,FALSE))</f>
        <v>18</v>
      </c>
      <c r="I23">
        <f t="shared" si="0"/>
        <v>20.5</v>
      </c>
      <c r="J23" s="19">
        <v>0</v>
      </c>
      <c r="K23" s="15">
        <v>0</v>
      </c>
      <c r="L23" s="3">
        <f t="shared" si="1"/>
        <v>0</v>
      </c>
      <c r="M23" s="13">
        <f t="shared" si="3"/>
        <v>0</v>
      </c>
      <c r="N23">
        <f>K23*(E23*Assumptions!$D$6)</f>
        <v>0</v>
      </c>
      <c r="O23" s="12">
        <f t="shared" si="2"/>
        <v>0</v>
      </c>
    </row>
    <row r="24" spans="1:15">
      <c r="A24" t="s">
        <v>65</v>
      </c>
      <c r="B24" t="s">
        <v>75</v>
      </c>
      <c r="C24">
        <v>2</v>
      </c>
      <c r="D24">
        <f>C24*(VLOOKUP(Settings!$C$3,Ratings!$A$1:$B$3,2,FALSE))</f>
        <v>3</v>
      </c>
      <c r="E24">
        <v>7</v>
      </c>
      <c r="F24">
        <f>E24*(VLOOKUP(Settings!$C$4,Ratings!$A$1:$B$3,2,FALSE))</f>
        <v>7</v>
      </c>
      <c r="G24">
        <v>6</v>
      </c>
      <c r="H24">
        <f>G24*(VLOOKUP(Settings!$C$5,Ratings!$A$1:$B$3,2,FALSE))</f>
        <v>12</v>
      </c>
      <c r="I24">
        <f t="shared" si="0"/>
        <v>22</v>
      </c>
      <c r="J24" s="19">
        <v>0</v>
      </c>
      <c r="K24" s="15">
        <v>0</v>
      </c>
      <c r="L24" s="3">
        <f t="shared" si="1"/>
        <v>0</v>
      </c>
      <c r="M24" s="13">
        <f t="shared" si="3"/>
        <v>0</v>
      </c>
      <c r="N24">
        <f>K24*(E24*Assumptions!$D$6)</f>
        <v>0</v>
      </c>
      <c r="O24" s="12">
        <f t="shared" si="2"/>
        <v>0</v>
      </c>
    </row>
    <row r="25" spans="1:15">
      <c r="A25" t="s">
        <v>67</v>
      </c>
      <c r="B25" t="s">
        <v>75</v>
      </c>
      <c r="C25">
        <v>2</v>
      </c>
      <c r="D25">
        <f>C25*(VLOOKUP(Settings!$C$3,Ratings!$A$1:$B$3,2,FALSE))</f>
        <v>3</v>
      </c>
      <c r="E25">
        <v>3</v>
      </c>
      <c r="F25">
        <f>E25*(VLOOKUP(Settings!$C$4,Ratings!$A$1:$B$3,2,FALSE))</f>
        <v>3</v>
      </c>
      <c r="G25">
        <v>8</v>
      </c>
      <c r="H25">
        <f>G25*(VLOOKUP(Settings!$C$5,Ratings!$A$1:$B$3,2,FALSE))</f>
        <v>16</v>
      </c>
      <c r="I25">
        <f t="shared" si="0"/>
        <v>22</v>
      </c>
      <c r="J25" s="19">
        <v>0</v>
      </c>
      <c r="K25" s="15">
        <v>0</v>
      </c>
      <c r="L25" s="3">
        <f t="shared" si="1"/>
        <v>0</v>
      </c>
      <c r="M25" s="13">
        <f t="shared" si="3"/>
        <v>0</v>
      </c>
      <c r="N25">
        <f>K25*(E25*Assumptions!$D$6)</f>
        <v>0</v>
      </c>
      <c r="O25" s="12">
        <f t="shared" si="2"/>
        <v>0</v>
      </c>
    </row>
    <row r="26" spans="1:15">
      <c r="A26" t="s">
        <v>68</v>
      </c>
      <c r="B26" t="s">
        <v>75</v>
      </c>
      <c r="C26">
        <v>3</v>
      </c>
      <c r="D26">
        <f>C26*(VLOOKUP(Settings!$C$3,Ratings!$A$1:$B$3,2,FALSE))</f>
        <v>4.5</v>
      </c>
      <c r="E26">
        <v>2</v>
      </c>
      <c r="F26">
        <f>E26*(VLOOKUP(Settings!$C$4,Ratings!$A$1:$B$3,2,FALSE))</f>
        <v>2</v>
      </c>
      <c r="G26">
        <v>6</v>
      </c>
      <c r="H26">
        <f>G26*(VLOOKUP(Settings!$C$5,Ratings!$A$1:$B$3,2,FALSE))</f>
        <v>12</v>
      </c>
      <c r="I26">
        <f t="shared" si="0"/>
        <v>18.5</v>
      </c>
      <c r="J26" s="19">
        <v>0</v>
      </c>
      <c r="K26" s="15">
        <v>0</v>
      </c>
      <c r="L26" s="3">
        <f t="shared" si="1"/>
        <v>0</v>
      </c>
      <c r="M26" s="13">
        <f t="shared" si="3"/>
        <v>0</v>
      </c>
      <c r="N26">
        <f>K26*(E26*Assumptions!$D$6)</f>
        <v>0</v>
      </c>
      <c r="O26" s="12">
        <f t="shared" si="2"/>
        <v>0</v>
      </c>
    </row>
    <row r="27" spans="1:15">
      <c r="A27" t="s">
        <v>71</v>
      </c>
      <c r="B27" t="s">
        <v>75</v>
      </c>
      <c r="C27">
        <v>2</v>
      </c>
      <c r="D27">
        <f>C27*(VLOOKUP(Settings!$C$3,Ratings!$A$1:$B$3,2,FALSE))</f>
        <v>3</v>
      </c>
      <c r="E27">
        <v>2</v>
      </c>
      <c r="F27">
        <f>E27*(VLOOKUP(Settings!$C$4,Ratings!$A$1:$B$3,2,FALSE))</f>
        <v>2</v>
      </c>
      <c r="G27">
        <v>7</v>
      </c>
      <c r="H27">
        <f>G27*(VLOOKUP(Settings!$C$5,Ratings!$A$1:$B$3,2,FALSE))</f>
        <v>14</v>
      </c>
      <c r="I27">
        <f t="shared" si="0"/>
        <v>19</v>
      </c>
      <c r="J27" s="19">
        <v>0</v>
      </c>
      <c r="K27" s="15">
        <v>0</v>
      </c>
      <c r="L27" s="3">
        <f t="shared" si="1"/>
        <v>0</v>
      </c>
      <c r="M27" s="13">
        <f t="shared" si="3"/>
        <v>0</v>
      </c>
      <c r="N27">
        <f>K27*(E27*Assumptions!$D$6)</f>
        <v>0</v>
      </c>
      <c r="O27" s="12">
        <f t="shared" si="2"/>
        <v>0</v>
      </c>
    </row>
    <row r="28" spans="1:15" ht="15.75" thickBot="1">
      <c r="A28" t="s">
        <v>73</v>
      </c>
      <c r="B28" t="s">
        <v>75</v>
      </c>
      <c r="C28">
        <v>3</v>
      </c>
      <c r="D28">
        <f>C28*(VLOOKUP(Settings!$C$3,Ratings!$A$1:$B$3,2,FALSE))</f>
        <v>4.5</v>
      </c>
      <c r="E28">
        <v>5</v>
      </c>
      <c r="F28">
        <f>E28*(VLOOKUP(Settings!$C$4,Ratings!$A$1:$B$3,2,FALSE))</f>
        <v>5</v>
      </c>
      <c r="G28">
        <v>7</v>
      </c>
      <c r="H28">
        <f>G28*(VLOOKUP(Settings!$C$5,Ratings!$A$1:$B$3,2,FALSE))</f>
        <v>14</v>
      </c>
      <c r="I28">
        <f t="shared" si="0"/>
        <v>23.5</v>
      </c>
      <c r="J28" s="20">
        <v>0</v>
      </c>
      <c r="K28" s="16">
        <v>0</v>
      </c>
      <c r="L28" s="3">
        <f t="shared" si="1"/>
        <v>0</v>
      </c>
      <c r="M28" s="13">
        <f t="shared" si="3"/>
        <v>0</v>
      </c>
      <c r="N28">
        <f>K28*(E28*Assumptions!$D$6)</f>
        <v>0</v>
      </c>
      <c r="O28" s="12">
        <f t="shared" si="2"/>
        <v>0</v>
      </c>
    </row>
    <row r="29" spans="1:15">
      <c r="J29" t="s">
        <v>92</v>
      </c>
      <c r="K29" s="4" t="s">
        <v>92</v>
      </c>
      <c r="L29" s="4"/>
      <c r="M29" s="4" t="s">
        <v>92</v>
      </c>
    </row>
    <row r="30" spans="1:15">
      <c r="J30" s="17">
        <f>SUM(J2:J28)</f>
        <v>12</v>
      </c>
      <c r="K30">
        <f>SUM(K2:K28)</f>
        <v>9</v>
      </c>
      <c r="M30">
        <f>SUM(M2:M28)</f>
        <v>6105.2830467531039</v>
      </c>
      <c r="N30">
        <f>SUM(N2:N28)</f>
        <v>710</v>
      </c>
      <c r="O30" s="3">
        <f>SUM(O2:O28)</f>
        <v>5395.2830467531039</v>
      </c>
    </row>
    <row r="31" spans="1:15">
      <c r="C31" t="s">
        <v>110</v>
      </c>
      <c r="I31" s="7" t="s">
        <v>93</v>
      </c>
      <c r="J31" s="7">
        <v>2</v>
      </c>
      <c r="K31" s="7">
        <f>2*Settings!C7</f>
        <v>16</v>
      </c>
      <c r="L31" s="7"/>
    </row>
    <row r="32" spans="1:15" ht="15.75" thickBot="1">
      <c r="N32" t="s">
        <v>107</v>
      </c>
      <c r="O32">
        <f>K35</f>
        <v>80</v>
      </c>
    </row>
    <row r="33" spans="10:15" ht="15.75" thickBot="1">
      <c r="J33" t="s">
        <v>101</v>
      </c>
      <c r="K33" s="6">
        <f>(K30-1)*Assumptions!D2</f>
        <v>4</v>
      </c>
      <c r="L33" t="s">
        <v>102</v>
      </c>
      <c r="N33" t="s">
        <v>111</v>
      </c>
      <c r="O33">
        <f>N30+O32</f>
        <v>790</v>
      </c>
    </row>
    <row r="34" spans="10:15" ht="16.5" thickTop="1" thickBot="1">
      <c r="J34" t="s">
        <v>108</v>
      </c>
      <c r="K34">
        <f>K33+J30</f>
        <v>16</v>
      </c>
      <c r="L34" s="4" t="s">
        <v>92</v>
      </c>
      <c r="M34">
        <f>K31</f>
        <v>16</v>
      </c>
      <c r="N34" t="s">
        <v>105</v>
      </c>
      <c r="O34" s="11">
        <f>O30-O33</f>
        <v>4605.2830467531039</v>
      </c>
    </row>
    <row r="35" spans="10:15" ht="15.75" thickTop="1">
      <c r="J35" t="s">
        <v>103</v>
      </c>
      <c r="K35">
        <f>(K30-1)*Assumptions!D4</f>
        <v>80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S27"/>
  <sheetViews>
    <sheetView tabSelected="1" topLeftCell="A6" workbookViewId="0">
      <selection activeCell="B18" sqref="B18"/>
    </sheetView>
  </sheetViews>
  <sheetFormatPr defaultRowHeight="15"/>
  <cols>
    <col min="1" max="1" width="9.140625" style="8"/>
    <col min="2" max="2" width="28.85546875" style="8" bestFit="1" customWidth="1"/>
    <col min="3" max="9" width="10.42578125" style="8" customWidth="1"/>
    <col min="10" max="10" width="13.5703125" style="8" bestFit="1" customWidth="1"/>
    <col min="11" max="11" width="10.42578125" style="8" customWidth="1"/>
    <col min="12" max="16384" width="9.140625" style="8"/>
  </cols>
  <sheetData>
    <row r="2" spans="2:19" s="21" customFormat="1" ht="57.75" customHeight="1">
      <c r="C2" s="21" t="s">
        <v>25</v>
      </c>
      <c r="D2" s="21" t="s">
        <v>38</v>
      </c>
      <c r="E2" s="21" t="s">
        <v>11</v>
      </c>
      <c r="F2" s="21" t="s">
        <v>12</v>
      </c>
      <c r="G2" s="21" t="s">
        <v>44</v>
      </c>
      <c r="H2" s="21" t="s">
        <v>50</v>
      </c>
      <c r="I2" s="21" t="s">
        <v>54</v>
      </c>
      <c r="J2" s="21" t="s">
        <v>55</v>
      </c>
      <c r="K2" s="21" t="s">
        <v>57</v>
      </c>
    </row>
    <row r="3" spans="2:19">
      <c r="B3" s="8" t="s">
        <v>25</v>
      </c>
      <c r="C3" s="8">
        <v>1000</v>
      </c>
      <c r="D3" s="8">
        <v>1.4</v>
      </c>
      <c r="E3" s="8">
        <v>1</v>
      </c>
      <c r="F3" s="8">
        <v>2.9</v>
      </c>
      <c r="G3" s="8">
        <v>1.1000000000000001</v>
      </c>
      <c r="H3" s="8">
        <v>0.9</v>
      </c>
      <c r="I3" s="8">
        <v>2</v>
      </c>
      <c r="J3" s="8">
        <v>1.9</v>
      </c>
      <c r="K3" s="8">
        <v>3</v>
      </c>
    </row>
    <row r="4" spans="2:19">
      <c r="B4" s="8" t="s">
        <v>38</v>
      </c>
      <c r="C4" s="8">
        <v>1.4</v>
      </c>
      <c r="D4" s="8">
        <v>1000</v>
      </c>
      <c r="E4" s="8">
        <v>2.2999999999999998</v>
      </c>
      <c r="F4" s="8">
        <v>4.5</v>
      </c>
      <c r="G4" s="8">
        <v>2.6</v>
      </c>
      <c r="H4" s="8">
        <v>1.9</v>
      </c>
      <c r="I4" s="8">
        <v>3.6</v>
      </c>
      <c r="J4" s="8">
        <v>3.3</v>
      </c>
      <c r="K4" s="8">
        <v>4.8</v>
      </c>
    </row>
    <row r="5" spans="2:19">
      <c r="B5" s="8" t="s">
        <v>11</v>
      </c>
      <c r="C5" s="8">
        <v>1</v>
      </c>
      <c r="D5" s="8">
        <v>2.2999999999999998</v>
      </c>
      <c r="E5" s="8">
        <v>1000</v>
      </c>
      <c r="F5" s="8">
        <v>1.9</v>
      </c>
      <c r="G5" s="8">
        <v>0.3</v>
      </c>
      <c r="H5" s="8">
        <v>0.6</v>
      </c>
      <c r="I5" s="8">
        <v>0.8</v>
      </c>
      <c r="J5" s="8">
        <v>1</v>
      </c>
      <c r="K5" s="8">
        <v>2</v>
      </c>
    </row>
    <row r="6" spans="2:19">
      <c r="B6" s="8" t="s">
        <v>12</v>
      </c>
      <c r="C6" s="8">
        <v>2.9</v>
      </c>
      <c r="D6" s="8">
        <v>4.5</v>
      </c>
      <c r="E6" s="8">
        <v>1.9</v>
      </c>
      <c r="F6" s="8">
        <v>1000</v>
      </c>
      <c r="G6" s="8">
        <v>2.1</v>
      </c>
      <c r="H6" s="8">
        <v>2.4</v>
      </c>
      <c r="I6" s="8">
        <v>1</v>
      </c>
      <c r="J6" s="8">
        <v>0.7</v>
      </c>
      <c r="K6" s="8">
        <v>0.4</v>
      </c>
    </row>
    <row r="7" spans="2:19">
      <c r="B7" s="8" t="s">
        <v>44</v>
      </c>
      <c r="C7" s="8">
        <v>1.1000000000000001</v>
      </c>
      <c r="D7" s="8">
        <v>2.6</v>
      </c>
      <c r="E7" s="8">
        <v>0.3</v>
      </c>
      <c r="F7" s="8">
        <v>2.1</v>
      </c>
      <c r="G7" s="8">
        <v>1000</v>
      </c>
      <c r="H7" s="8">
        <v>0.3</v>
      </c>
      <c r="I7" s="8">
        <v>1.1000000000000001</v>
      </c>
      <c r="J7" s="8">
        <v>1</v>
      </c>
      <c r="K7" s="8">
        <v>2.1</v>
      </c>
    </row>
    <row r="8" spans="2:19">
      <c r="B8" s="8" t="s">
        <v>50</v>
      </c>
      <c r="C8" s="8">
        <v>0.9</v>
      </c>
      <c r="D8" s="8">
        <v>1.9</v>
      </c>
      <c r="E8" s="8">
        <v>0.6</v>
      </c>
      <c r="F8" s="8">
        <v>2.4</v>
      </c>
      <c r="G8" s="8">
        <v>0.3</v>
      </c>
      <c r="H8" s="8">
        <v>1000</v>
      </c>
      <c r="I8" s="8">
        <v>1.3</v>
      </c>
      <c r="J8" s="8">
        <v>1.4</v>
      </c>
      <c r="K8" s="8">
        <v>2.4</v>
      </c>
    </row>
    <row r="9" spans="2:19">
      <c r="B9" s="8" t="s">
        <v>54</v>
      </c>
      <c r="C9" s="8">
        <v>2</v>
      </c>
      <c r="D9" s="8">
        <v>3.6</v>
      </c>
      <c r="E9" s="8">
        <v>0.8</v>
      </c>
      <c r="F9" s="8">
        <v>1</v>
      </c>
      <c r="G9" s="8">
        <v>1.1000000000000001</v>
      </c>
      <c r="H9" s="8">
        <v>1.3</v>
      </c>
      <c r="I9" s="8">
        <v>1000</v>
      </c>
      <c r="J9" s="8">
        <v>0.1</v>
      </c>
      <c r="K9" s="8">
        <v>1.5</v>
      </c>
    </row>
    <row r="10" spans="2:19">
      <c r="B10" s="8" t="s">
        <v>55</v>
      </c>
      <c r="C10" s="8">
        <v>1.9</v>
      </c>
      <c r="D10" s="8">
        <v>3.3</v>
      </c>
      <c r="E10" s="8">
        <v>1</v>
      </c>
      <c r="F10" s="8">
        <v>0.7</v>
      </c>
      <c r="G10" s="8">
        <v>1</v>
      </c>
      <c r="H10" s="8">
        <v>1.4</v>
      </c>
      <c r="I10" s="8">
        <v>0.1</v>
      </c>
      <c r="J10" s="8">
        <v>1000</v>
      </c>
      <c r="K10" s="8">
        <v>1.1000000000000001</v>
      </c>
    </row>
    <row r="11" spans="2:19">
      <c r="B11" s="8" t="s">
        <v>57</v>
      </c>
      <c r="C11" s="8">
        <v>3</v>
      </c>
      <c r="D11" s="8">
        <v>4.8</v>
      </c>
      <c r="E11" s="8">
        <v>2</v>
      </c>
      <c r="F11" s="8">
        <v>0.4</v>
      </c>
      <c r="G11" s="8">
        <v>2.1</v>
      </c>
      <c r="H11" s="8">
        <v>2.4</v>
      </c>
      <c r="I11" s="8">
        <v>1.5</v>
      </c>
      <c r="J11" s="8">
        <v>1.1000000000000001</v>
      </c>
      <c r="K11" s="8">
        <v>1000</v>
      </c>
    </row>
    <row r="12" spans="2:19">
      <c r="Q12" s="8" t="s">
        <v>118</v>
      </c>
    </row>
    <row r="13" spans="2:19" ht="60.75" thickBot="1">
      <c r="B13" s="21"/>
      <c r="C13" s="21" t="s">
        <v>25</v>
      </c>
      <c r="D13" s="21" t="s">
        <v>38</v>
      </c>
      <c r="E13" s="21" t="s">
        <v>11</v>
      </c>
      <c r="F13" s="21" t="s">
        <v>12</v>
      </c>
      <c r="G13" s="21" t="s">
        <v>44</v>
      </c>
      <c r="H13" s="21" t="s">
        <v>50</v>
      </c>
      <c r="I13" s="21" t="s">
        <v>54</v>
      </c>
      <c r="J13" s="21" t="s">
        <v>55</v>
      </c>
      <c r="K13" s="21" t="s">
        <v>57</v>
      </c>
      <c r="P13" s="8" t="s">
        <v>116</v>
      </c>
      <c r="Q13" s="8" t="s">
        <v>116</v>
      </c>
      <c r="R13" s="8" t="s">
        <v>57</v>
      </c>
      <c r="S13" s="8" t="s">
        <v>57</v>
      </c>
    </row>
    <row r="14" spans="2:19">
      <c r="B14" s="8" t="s">
        <v>25</v>
      </c>
      <c r="C14" s="23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5">
        <v>1</v>
      </c>
      <c r="L14" s="22">
        <f>SUM(C14:K14)</f>
        <v>1</v>
      </c>
      <c r="N14" s="22">
        <v>1</v>
      </c>
      <c r="P14" s="8" t="s">
        <v>117</v>
      </c>
      <c r="Q14" s="8" t="s">
        <v>117</v>
      </c>
      <c r="R14" s="8" t="s">
        <v>119</v>
      </c>
      <c r="S14" s="8" t="s">
        <v>54</v>
      </c>
    </row>
    <row r="15" spans="2:19">
      <c r="B15" s="8" t="s">
        <v>38</v>
      </c>
      <c r="C15" s="26">
        <v>0</v>
      </c>
      <c r="D15" s="22">
        <v>0</v>
      </c>
      <c r="E15" s="22">
        <v>0</v>
      </c>
      <c r="F15" s="22">
        <v>0</v>
      </c>
      <c r="G15" s="22">
        <v>1</v>
      </c>
      <c r="H15" s="22">
        <v>0</v>
      </c>
      <c r="I15" s="22">
        <v>0</v>
      </c>
      <c r="J15" s="22">
        <v>0</v>
      </c>
      <c r="K15" s="27">
        <v>0</v>
      </c>
      <c r="L15" s="22">
        <f t="shared" ref="L15:L22" si="0">SUM(C15:K15)</f>
        <v>1</v>
      </c>
      <c r="N15" s="22">
        <v>1</v>
      </c>
      <c r="P15" s="8">
        <f>H18+G19</f>
        <v>0</v>
      </c>
      <c r="Q15" s="8">
        <f>SUM(G15,H18,D19,D18,G19,H15)</f>
        <v>2</v>
      </c>
      <c r="R15" s="8">
        <f>SUM(F22,K17)</f>
        <v>1</v>
      </c>
      <c r="S15" s="8">
        <f>SUM(K20,I22)</f>
        <v>0</v>
      </c>
    </row>
    <row r="16" spans="2:19">
      <c r="B16" s="8" t="s">
        <v>11</v>
      </c>
      <c r="C16" s="26">
        <v>0</v>
      </c>
      <c r="D16" s="22">
        <v>0</v>
      </c>
      <c r="E16" s="22">
        <v>0</v>
      </c>
      <c r="F16" s="22">
        <v>0</v>
      </c>
      <c r="G16" s="22">
        <v>0</v>
      </c>
      <c r="H16" s="22">
        <v>1</v>
      </c>
      <c r="I16" s="22">
        <v>0</v>
      </c>
      <c r="J16" s="22">
        <v>0</v>
      </c>
      <c r="K16" s="27">
        <v>0</v>
      </c>
      <c r="L16" s="22">
        <f t="shared" si="0"/>
        <v>1</v>
      </c>
      <c r="N16" s="22">
        <v>1</v>
      </c>
    </row>
    <row r="17" spans="2:19">
      <c r="B17" s="8" t="s">
        <v>12</v>
      </c>
      <c r="C17" s="26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1</v>
      </c>
      <c r="K17" s="27">
        <v>0</v>
      </c>
      <c r="L17" s="22">
        <f t="shared" si="0"/>
        <v>1</v>
      </c>
      <c r="N17" s="22">
        <v>1</v>
      </c>
      <c r="P17" s="8">
        <v>1</v>
      </c>
      <c r="Q17" s="8">
        <v>2</v>
      </c>
      <c r="R17" s="8">
        <v>1</v>
      </c>
      <c r="S17" s="8">
        <v>1</v>
      </c>
    </row>
    <row r="18" spans="2:19">
      <c r="B18" s="8" t="s">
        <v>44</v>
      </c>
      <c r="C18" s="26">
        <v>1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7">
        <v>0</v>
      </c>
      <c r="L18" s="22">
        <f t="shared" si="0"/>
        <v>1</v>
      </c>
      <c r="N18" s="22">
        <v>1</v>
      </c>
    </row>
    <row r="19" spans="2:19">
      <c r="B19" s="8" t="s">
        <v>50</v>
      </c>
      <c r="C19" s="26">
        <v>0</v>
      </c>
      <c r="D19" s="22">
        <v>1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7">
        <v>0</v>
      </c>
      <c r="L19" s="22">
        <f t="shared" si="0"/>
        <v>1</v>
      </c>
      <c r="N19" s="22">
        <v>1</v>
      </c>
    </row>
    <row r="20" spans="2:19">
      <c r="B20" s="8" t="s">
        <v>54</v>
      </c>
      <c r="C20" s="26">
        <v>0</v>
      </c>
      <c r="D20" s="22">
        <v>0</v>
      </c>
      <c r="E20" s="22">
        <v>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7">
        <v>0</v>
      </c>
      <c r="L20" s="22">
        <f t="shared" si="0"/>
        <v>1</v>
      </c>
      <c r="N20" s="22">
        <v>1</v>
      </c>
    </row>
    <row r="21" spans="2:19">
      <c r="B21" s="8" t="s">
        <v>55</v>
      </c>
      <c r="C21" s="26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1</v>
      </c>
      <c r="J21" s="22">
        <v>0</v>
      </c>
      <c r="K21" s="27">
        <v>0</v>
      </c>
      <c r="L21" s="22">
        <f t="shared" si="0"/>
        <v>1</v>
      </c>
      <c r="N21" s="22">
        <v>1</v>
      </c>
    </row>
    <row r="22" spans="2:19" ht="15.75" thickBot="1">
      <c r="B22" s="8" t="s">
        <v>57</v>
      </c>
      <c r="C22" s="28">
        <v>0</v>
      </c>
      <c r="D22" s="29">
        <v>0</v>
      </c>
      <c r="E22" s="29">
        <v>0</v>
      </c>
      <c r="F22" s="29">
        <v>1</v>
      </c>
      <c r="G22" s="29">
        <v>0</v>
      </c>
      <c r="H22" s="29">
        <v>0</v>
      </c>
      <c r="I22" s="29">
        <v>0</v>
      </c>
      <c r="J22" s="29">
        <v>0</v>
      </c>
      <c r="K22" s="30">
        <v>0</v>
      </c>
      <c r="L22" s="22">
        <f t="shared" si="0"/>
        <v>1</v>
      </c>
      <c r="N22" s="22">
        <v>1</v>
      </c>
    </row>
    <row r="23" spans="2:19">
      <c r="C23" s="22">
        <f>SUM(C14:C22)</f>
        <v>1</v>
      </c>
      <c r="D23" s="22">
        <f t="shared" ref="D23:K23" si="1">SUM(D14:D22)</f>
        <v>1</v>
      </c>
      <c r="E23" s="22">
        <f t="shared" si="1"/>
        <v>1</v>
      </c>
      <c r="F23" s="22">
        <f t="shared" si="1"/>
        <v>1</v>
      </c>
      <c r="G23" s="22">
        <f t="shared" si="1"/>
        <v>1</v>
      </c>
      <c r="H23" s="22">
        <f t="shared" si="1"/>
        <v>1</v>
      </c>
      <c r="I23" s="22">
        <f t="shared" si="1"/>
        <v>1</v>
      </c>
      <c r="J23" s="22">
        <f t="shared" si="1"/>
        <v>1</v>
      </c>
      <c r="K23" s="22">
        <f t="shared" si="1"/>
        <v>1</v>
      </c>
    </row>
    <row r="25" spans="2:19">
      <c r="C25" s="22">
        <v>1</v>
      </c>
      <c r="D25" s="8">
        <v>1</v>
      </c>
      <c r="E25" s="8">
        <v>1</v>
      </c>
      <c r="F25" s="8">
        <v>1</v>
      </c>
      <c r="G25" s="8">
        <v>1</v>
      </c>
      <c r="H25" s="8">
        <v>1</v>
      </c>
      <c r="I25" s="8">
        <v>1</v>
      </c>
      <c r="J25" s="8">
        <v>1</v>
      </c>
      <c r="K25" s="22">
        <v>1</v>
      </c>
    </row>
    <row r="26" spans="2:19" ht="15.75" thickBot="1"/>
    <row r="27" spans="2:19" ht="15.75" thickBot="1">
      <c r="J27" s="8" t="s">
        <v>115</v>
      </c>
      <c r="K27" s="31">
        <f>SUMPRODUCT(C14:K22,C3:K11)</f>
        <v>11.200000000000001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AC29"/>
  <sheetViews>
    <sheetView zoomScale="80" zoomScaleNormal="80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XFD1048576"/>
    </sheetView>
  </sheetViews>
  <sheetFormatPr defaultRowHeight="15"/>
  <cols>
    <col min="2" max="2" width="28.85546875" bestFit="1" customWidth="1"/>
    <col min="3" max="29" width="10.42578125" customWidth="1"/>
  </cols>
  <sheetData>
    <row r="2" spans="2:29" s="9" customFormat="1" ht="57.75" customHeight="1">
      <c r="C2" s="9" t="s">
        <v>22</v>
      </c>
      <c r="D2" s="9" t="s">
        <v>24</v>
      </c>
      <c r="E2" s="9" t="s">
        <v>25</v>
      </c>
      <c r="F2" s="9" t="s">
        <v>28</v>
      </c>
      <c r="G2" s="9" t="s">
        <v>31</v>
      </c>
      <c r="H2" s="9" t="s">
        <v>32</v>
      </c>
      <c r="I2" s="9" t="s">
        <v>33</v>
      </c>
      <c r="J2" s="9" t="s">
        <v>38</v>
      </c>
      <c r="K2" s="9" t="s">
        <v>39</v>
      </c>
      <c r="L2" s="9" t="s">
        <v>11</v>
      </c>
      <c r="M2" s="9" t="s">
        <v>12</v>
      </c>
      <c r="N2" s="9" t="s">
        <v>16</v>
      </c>
      <c r="O2" s="9" t="s">
        <v>17</v>
      </c>
      <c r="P2" s="9" t="s">
        <v>19</v>
      </c>
      <c r="Q2" s="9" t="s">
        <v>42</v>
      </c>
      <c r="R2" s="9" t="s">
        <v>44</v>
      </c>
      <c r="S2" s="9" t="s">
        <v>45</v>
      </c>
      <c r="T2" s="9" t="s">
        <v>49</v>
      </c>
      <c r="U2" s="9" t="s">
        <v>50</v>
      </c>
      <c r="V2" s="9" t="s">
        <v>54</v>
      </c>
      <c r="W2" s="9" t="s">
        <v>55</v>
      </c>
      <c r="X2" s="9" t="s">
        <v>57</v>
      </c>
      <c r="Y2" s="9" t="s">
        <v>61</v>
      </c>
      <c r="Z2" s="9" t="s">
        <v>65</v>
      </c>
      <c r="AA2" s="9" t="s">
        <v>67</v>
      </c>
      <c r="AB2" s="9" t="s">
        <v>68</v>
      </c>
      <c r="AC2" s="9" t="s">
        <v>71</v>
      </c>
    </row>
    <row r="3" spans="2:29">
      <c r="B3" s="8" t="s">
        <v>22</v>
      </c>
      <c r="C3">
        <v>1000</v>
      </c>
      <c r="D3">
        <v>2.2000000000000002</v>
      </c>
      <c r="E3">
        <v>2.4</v>
      </c>
      <c r="F3">
        <v>2.2000000000000002</v>
      </c>
      <c r="G3">
        <v>1.7</v>
      </c>
      <c r="H3">
        <v>2.4</v>
      </c>
      <c r="I3">
        <v>0.5</v>
      </c>
      <c r="J3">
        <v>3.3</v>
      </c>
      <c r="K3">
        <v>2.8</v>
      </c>
      <c r="L3">
        <v>1.4</v>
      </c>
      <c r="M3">
        <v>2.7</v>
      </c>
      <c r="N3">
        <v>1.1000000000000001</v>
      </c>
      <c r="O3">
        <v>0</v>
      </c>
      <c r="P3">
        <v>1.2</v>
      </c>
      <c r="Q3">
        <v>2.5</v>
      </c>
      <c r="R3">
        <v>2</v>
      </c>
      <c r="S3">
        <v>2.1</v>
      </c>
      <c r="T3">
        <v>1.8</v>
      </c>
      <c r="U3">
        <v>1.9</v>
      </c>
      <c r="V3">
        <v>1.8</v>
      </c>
      <c r="W3">
        <v>1.2</v>
      </c>
      <c r="X3">
        <v>2</v>
      </c>
      <c r="Y3">
        <v>2.2999999999999998</v>
      </c>
      <c r="Z3">
        <v>1.6</v>
      </c>
      <c r="AA3">
        <v>1.5</v>
      </c>
      <c r="AB3">
        <v>1.1000000000000001</v>
      </c>
      <c r="AC3">
        <v>2.2999999999999998</v>
      </c>
    </row>
    <row r="4" spans="2:29">
      <c r="B4" s="8" t="s">
        <v>24</v>
      </c>
      <c r="C4">
        <v>2.2000000000000002</v>
      </c>
      <c r="D4">
        <v>1000</v>
      </c>
      <c r="E4">
        <v>0.7</v>
      </c>
      <c r="F4">
        <v>2.4</v>
      </c>
      <c r="G4">
        <v>2.1</v>
      </c>
      <c r="H4">
        <v>2.7</v>
      </c>
      <c r="I4">
        <v>1.8</v>
      </c>
      <c r="J4">
        <v>1.9</v>
      </c>
      <c r="K4">
        <v>1.5</v>
      </c>
      <c r="L4">
        <v>0.6</v>
      </c>
      <c r="M4">
        <v>2.8</v>
      </c>
      <c r="N4">
        <v>0.8</v>
      </c>
      <c r="O4">
        <v>1.5</v>
      </c>
      <c r="P4">
        <v>1.9</v>
      </c>
      <c r="Q4">
        <v>2.7</v>
      </c>
      <c r="R4">
        <v>0.9</v>
      </c>
      <c r="S4">
        <v>2.2999999999999998</v>
      </c>
      <c r="T4">
        <v>1</v>
      </c>
      <c r="U4">
        <v>0.7</v>
      </c>
      <c r="V4">
        <v>1.8</v>
      </c>
      <c r="W4">
        <v>1.6</v>
      </c>
      <c r="X4">
        <v>2.7</v>
      </c>
      <c r="Y4">
        <v>2.6</v>
      </c>
      <c r="Z4">
        <v>1.1000000000000001</v>
      </c>
      <c r="AA4">
        <v>2</v>
      </c>
      <c r="AB4">
        <v>1</v>
      </c>
      <c r="AC4">
        <v>2.1</v>
      </c>
    </row>
    <row r="5" spans="2:29">
      <c r="B5" s="8" t="s">
        <v>25</v>
      </c>
      <c r="C5">
        <v>2.4</v>
      </c>
      <c r="D5">
        <v>0.7</v>
      </c>
      <c r="E5">
        <v>1000</v>
      </c>
      <c r="F5">
        <v>2.6</v>
      </c>
      <c r="G5">
        <v>2.5</v>
      </c>
      <c r="H5">
        <v>2.8</v>
      </c>
      <c r="I5">
        <v>2</v>
      </c>
      <c r="J5">
        <v>1.4</v>
      </c>
      <c r="K5">
        <v>0.9</v>
      </c>
      <c r="L5">
        <v>1</v>
      </c>
      <c r="M5">
        <v>2.9</v>
      </c>
      <c r="N5">
        <v>1.1000000000000001</v>
      </c>
      <c r="O5">
        <v>2</v>
      </c>
      <c r="P5">
        <v>2.1</v>
      </c>
      <c r="Q5">
        <v>2.2000000000000002</v>
      </c>
      <c r="R5">
        <v>1.1000000000000001</v>
      </c>
      <c r="S5">
        <v>2.6</v>
      </c>
      <c r="T5">
        <v>1.2</v>
      </c>
      <c r="U5">
        <v>0.9</v>
      </c>
      <c r="V5">
        <v>2</v>
      </c>
      <c r="W5">
        <v>1.9</v>
      </c>
      <c r="X5">
        <v>3</v>
      </c>
      <c r="Y5">
        <v>2.7</v>
      </c>
      <c r="Z5">
        <v>1.8</v>
      </c>
      <c r="AA5">
        <v>2.2999999999999998</v>
      </c>
      <c r="AB5">
        <v>2</v>
      </c>
      <c r="AC5">
        <v>2.4</v>
      </c>
    </row>
    <row r="6" spans="2:29">
      <c r="B6" s="8" t="s">
        <v>28</v>
      </c>
      <c r="C6">
        <v>2.2000000000000002</v>
      </c>
      <c r="D6">
        <v>2.4</v>
      </c>
      <c r="E6">
        <v>2.6</v>
      </c>
      <c r="F6">
        <v>1000</v>
      </c>
      <c r="G6">
        <v>0.3</v>
      </c>
      <c r="H6">
        <v>0.5</v>
      </c>
      <c r="I6">
        <v>1.7</v>
      </c>
      <c r="J6">
        <v>3.6</v>
      </c>
      <c r="K6">
        <v>3.2</v>
      </c>
      <c r="L6">
        <v>1.3</v>
      </c>
      <c r="M6">
        <v>0.6</v>
      </c>
      <c r="N6">
        <v>1.2</v>
      </c>
      <c r="O6">
        <v>1.6</v>
      </c>
      <c r="P6">
        <v>0.4</v>
      </c>
      <c r="Q6">
        <v>1.6</v>
      </c>
      <c r="R6">
        <v>1.6</v>
      </c>
      <c r="S6">
        <v>0.2</v>
      </c>
      <c r="T6">
        <v>1.8</v>
      </c>
      <c r="U6">
        <v>1.7</v>
      </c>
      <c r="V6">
        <v>0.6</v>
      </c>
      <c r="W6">
        <v>0.5</v>
      </c>
      <c r="X6">
        <v>0.8</v>
      </c>
      <c r="Y6">
        <v>0.2</v>
      </c>
      <c r="Z6">
        <v>1.2</v>
      </c>
      <c r="AA6">
        <v>0.1</v>
      </c>
      <c r="AB6">
        <v>1</v>
      </c>
      <c r="AC6">
        <v>0.2</v>
      </c>
    </row>
    <row r="7" spans="2:29">
      <c r="B7" s="8" t="s">
        <v>31</v>
      </c>
      <c r="C7">
        <v>1.7</v>
      </c>
      <c r="D7">
        <v>2.1</v>
      </c>
      <c r="E7">
        <v>2.5</v>
      </c>
      <c r="F7">
        <v>0.3</v>
      </c>
      <c r="G7">
        <v>1000</v>
      </c>
      <c r="H7">
        <v>0.6</v>
      </c>
      <c r="I7">
        <v>1.8</v>
      </c>
      <c r="J7">
        <v>3.8</v>
      </c>
      <c r="K7">
        <v>3.4</v>
      </c>
      <c r="L7">
        <v>1.5</v>
      </c>
      <c r="M7">
        <v>0.3</v>
      </c>
      <c r="N7">
        <v>1.4</v>
      </c>
      <c r="O7">
        <v>1.7</v>
      </c>
      <c r="P7">
        <v>0.6</v>
      </c>
      <c r="Q7">
        <v>1.8</v>
      </c>
      <c r="R7">
        <v>1.8</v>
      </c>
      <c r="S7">
        <v>0.2</v>
      </c>
      <c r="T7">
        <v>1.6</v>
      </c>
      <c r="U7">
        <v>1.9</v>
      </c>
      <c r="V7">
        <v>0.7</v>
      </c>
      <c r="W7">
        <v>0.6</v>
      </c>
      <c r="X7">
        <v>0.5</v>
      </c>
      <c r="Y7">
        <v>0</v>
      </c>
      <c r="Z7">
        <v>1.4</v>
      </c>
      <c r="AA7">
        <v>0.2</v>
      </c>
      <c r="AB7">
        <v>1.2</v>
      </c>
      <c r="AC7">
        <v>0.2</v>
      </c>
    </row>
    <row r="8" spans="2:29">
      <c r="B8" s="8" t="s">
        <v>32</v>
      </c>
      <c r="C8">
        <v>2.4</v>
      </c>
      <c r="D8">
        <v>2.7</v>
      </c>
      <c r="E8">
        <v>2.8</v>
      </c>
      <c r="F8">
        <v>0.5</v>
      </c>
      <c r="G8">
        <v>0.6</v>
      </c>
      <c r="H8">
        <v>1000</v>
      </c>
      <c r="I8">
        <v>2</v>
      </c>
      <c r="J8">
        <v>4.7</v>
      </c>
      <c r="K8">
        <v>3.2</v>
      </c>
      <c r="L8">
        <v>1.4</v>
      </c>
      <c r="M8">
        <v>1.3</v>
      </c>
      <c r="N8">
        <v>1.3</v>
      </c>
      <c r="O8">
        <v>1.8</v>
      </c>
      <c r="P8">
        <v>0.9</v>
      </c>
      <c r="Q8">
        <v>1.3</v>
      </c>
      <c r="R8">
        <v>1.8</v>
      </c>
      <c r="S8">
        <v>1.2</v>
      </c>
      <c r="T8">
        <v>1.6</v>
      </c>
      <c r="U8">
        <v>2.1</v>
      </c>
      <c r="V8">
        <v>1.9</v>
      </c>
      <c r="W8">
        <v>0.6</v>
      </c>
      <c r="X8">
        <v>0.8</v>
      </c>
      <c r="Y8">
        <v>1</v>
      </c>
      <c r="Z8">
        <v>1.9</v>
      </c>
      <c r="AA8">
        <v>0.3</v>
      </c>
      <c r="AB8">
        <v>1.1000000000000001</v>
      </c>
      <c r="AC8">
        <v>0.2</v>
      </c>
    </row>
    <row r="9" spans="2:29">
      <c r="B9" s="8" t="s">
        <v>33</v>
      </c>
      <c r="C9">
        <v>0.5</v>
      </c>
      <c r="D9">
        <v>1.8</v>
      </c>
      <c r="E9">
        <v>2</v>
      </c>
      <c r="F9">
        <v>1.7</v>
      </c>
      <c r="G9">
        <v>1.8</v>
      </c>
      <c r="H9">
        <v>2</v>
      </c>
      <c r="I9">
        <v>1000</v>
      </c>
      <c r="J9">
        <v>4</v>
      </c>
      <c r="K9">
        <v>2.5</v>
      </c>
      <c r="L9">
        <v>0.8</v>
      </c>
      <c r="M9">
        <v>3</v>
      </c>
      <c r="N9">
        <v>0.7</v>
      </c>
      <c r="O9">
        <v>0.5</v>
      </c>
      <c r="P9">
        <v>2.1</v>
      </c>
      <c r="Q9">
        <v>3.2</v>
      </c>
      <c r="R9">
        <v>2.2000000000000002</v>
      </c>
      <c r="S9">
        <v>2.5</v>
      </c>
      <c r="T9">
        <v>2.1</v>
      </c>
      <c r="U9">
        <v>2.2000000000000002</v>
      </c>
      <c r="V9">
        <v>1.2</v>
      </c>
      <c r="W9">
        <v>0.8</v>
      </c>
      <c r="X9">
        <v>1.8</v>
      </c>
      <c r="Y9">
        <v>1.9</v>
      </c>
      <c r="Z9">
        <v>1.2</v>
      </c>
      <c r="AA9">
        <v>1.2</v>
      </c>
      <c r="AB9">
        <v>0.6</v>
      </c>
      <c r="AC9">
        <v>1.3</v>
      </c>
    </row>
    <row r="10" spans="2:29">
      <c r="B10" s="8" t="s">
        <v>38</v>
      </c>
      <c r="C10">
        <v>3.3</v>
      </c>
      <c r="D10">
        <v>1.9</v>
      </c>
      <c r="E10">
        <v>1.4</v>
      </c>
      <c r="F10">
        <v>3.6</v>
      </c>
      <c r="G10">
        <v>3.8</v>
      </c>
      <c r="H10">
        <v>4.7</v>
      </c>
      <c r="I10">
        <v>4</v>
      </c>
      <c r="J10">
        <v>1000</v>
      </c>
      <c r="K10">
        <v>0.5</v>
      </c>
      <c r="L10">
        <v>2.2999999999999998</v>
      </c>
      <c r="M10">
        <v>4.5</v>
      </c>
      <c r="N10">
        <v>0.5</v>
      </c>
      <c r="O10">
        <v>3.3</v>
      </c>
      <c r="P10">
        <v>3.7</v>
      </c>
      <c r="Q10">
        <v>3.7</v>
      </c>
      <c r="R10">
        <v>2.6</v>
      </c>
      <c r="S10">
        <v>4.0999999999999996</v>
      </c>
      <c r="T10">
        <v>2.7</v>
      </c>
      <c r="U10">
        <v>1.9</v>
      </c>
      <c r="V10">
        <v>3.6</v>
      </c>
      <c r="W10">
        <v>3.3</v>
      </c>
      <c r="X10">
        <v>4.8</v>
      </c>
      <c r="Y10">
        <v>4.3</v>
      </c>
      <c r="Z10">
        <v>2.6</v>
      </c>
      <c r="AA10">
        <v>3.7</v>
      </c>
      <c r="AB10">
        <v>2.7</v>
      </c>
      <c r="AC10">
        <v>4.2</v>
      </c>
    </row>
    <row r="11" spans="2:29">
      <c r="B11" s="8" t="s">
        <v>39</v>
      </c>
      <c r="C11">
        <v>2.8</v>
      </c>
      <c r="D11">
        <v>1.5</v>
      </c>
      <c r="E11">
        <v>0.9</v>
      </c>
      <c r="F11">
        <v>3.2</v>
      </c>
      <c r="G11">
        <v>3.4</v>
      </c>
      <c r="H11">
        <v>3.2</v>
      </c>
      <c r="I11">
        <v>2.5</v>
      </c>
      <c r="J11">
        <v>0.5</v>
      </c>
      <c r="K11">
        <v>1000</v>
      </c>
      <c r="L11">
        <v>1.9</v>
      </c>
      <c r="M11">
        <v>4.0999999999999996</v>
      </c>
      <c r="N11">
        <v>2.1</v>
      </c>
      <c r="O11">
        <v>2.8</v>
      </c>
      <c r="P11">
        <v>3.3</v>
      </c>
      <c r="Q11">
        <v>3.6</v>
      </c>
      <c r="R11">
        <v>2.2999999999999998</v>
      </c>
      <c r="S11">
        <v>3.7</v>
      </c>
      <c r="T11">
        <v>2.4</v>
      </c>
      <c r="U11">
        <v>2</v>
      </c>
      <c r="V11">
        <v>3.2</v>
      </c>
      <c r="W11">
        <v>2.9</v>
      </c>
      <c r="X11">
        <v>3.9</v>
      </c>
      <c r="Y11">
        <v>3.9</v>
      </c>
      <c r="Z11">
        <v>2.5</v>
      </c>
      <c r="AA11">
        <v>3.2</v>
      </c>
      <c r="AB11">
        <v>2.2999999999999998</v>
      </c>
      <c r="AC11">
        <v>3.3</v>
      </c>
    </row>
    <row r="12" spans="2:29">
      <c r="B12" s="8" t="s">
        <v>11</v>
      </c>
      <c r="C12">
        <v>1.4</v>
      </c>
      <c r="D12">
        <v>0.6</v>
      </c>
      <c r="E12">
        <v>1</v>
      </c>
      <c r="F12">
        <v>1.3</v>
      </c>
      <c r="G12">
        <v>1.5</v>
      </c>
      <c r="H12">
        <v>1.4</v>
      </c>
      <c r="I12">
        <v>0.8</v>
      </c>
      <c r="J12">
        <v>2.2999999999999998</v>
      </c>
      <c r="K12">
        <v>1.9</v>
      </c>
      <c r="L12">
        <v>1000</v>
      </c>
      <c r="M12">
        <v>1.9</v>
      </c>
      <c r="N12">
        <v>0.2</v>
      </c>
      <c r="O12">
        <v>1.3</v>
      </c>
      <c r="P12">
        <v>1</v>
      </c>
      <c r="Q12">
        <v>2</v>
      </c>
      <c r="R12">
        <v>0.3</v>
      </c>
      <c r="S12">
        <v>1.3</v>
      </c>
      <c r="T12">
        <v>0.2</v>
      </c>
      <c r="U12">
        <v>0.6</v>
      </c>
      <c r="V12">
        <v>0.8</v>
      </c>
      <c r="W12">
        <v>1</v>
      </c>
      <c r="X12">
        <v>2</v>
      </c>
      <c r="Y12">
        <v>1.5</v>
      </c>
      <c r="Z12">
        <v>0.1</v>
      </c>
      <c r="AA12">
        <v>1.4</v>
      </c>
      <c r="AB12">
        <v>0.4</v>
      </c>
      <c r="AC12">
        <v>1.5</v>
      </c>
    </row>
    <row r="13" spans="2:29">
      <c r="B13" s="8" t="s">
        <v>12</v>
      </c>
      <c r="C13">
        <v>2.7</v>
      </c>
      <c r="D13">
        <v>2.8</v>
      </c>
      <c r="E13">
        <v>2.9</v>
      </c>
      <c r="F13">
        <v>0.6</v>
      </c>
      <c r="G13">
        <v>0.3</v>
      </c>
      <c r="H13">
        <v>1.3</v>
      </c>
      <c r="I13">
        <v>3</v>
      </c>
      <c r="J13">
        <v>4.5</v>
      </c>
      <c r="K13">
        <v>4.0999999999999996</v>
      </c>
      <c r="L13">
        <v>1.9</v>
      </c>
      <c r="M13">
        <v>1000</v>
      </c>
      <c r="N13">
        <v>1.5</v>
      </c>
      <c r="O13">
        <v>1.6</v>
      </c>
      <c r="P13">
        <v>0.9</v>
      </c>
      <c r="Q13">
        <v>2.1</v>
      </c>
      <c r="R13">
        <v>2.1</v>
      </c>
      <c r="S13">
        <v>0.5</v>
      </c>
      <c r="T13">
        <v>1.9</v>
      </c>
      <c r="U13">
        <v>2.4</v>
      </c>
      <c r="V13">
        <v>1</v>
      </c>
      <c r="W13">
        <v>0.7</v>
      </c>
      <c r="X13">
        <v>0.4</v>
      </c>
      <c r="Y13">
        <v>2.2999999999999998</v>
      </c>
      <c r="Z13">
        <v>1.7</v>
      </c>
      <c r="AA13">
        <v>0.4</v>
      </c>
      <c r="AB13">
        <v>1.4</v>
      </c>
      <c r="AC13">
        <v>0.3</v>
      </c>
    </row>
    <row r="14" spans="2:29">
      <c r="B14" s="8" t="s">
        <v>16</v>
      </c>
      <c r="C14">
        <v>1.1000000000000001</v>
      </c>
      <c r="D14">
        <v>0.8</v>
      </c>
      <c r="E14">
        <v>1.1000000000000001</v>
      </c>
      <c r="F14">
        <v>1.2</v>
      </c>
      <c r="G14">
        <v>1.4</v>
      </c>
      <c r="H14">
        <v>1.3</v>
      </c>
      <c r="I14">
        <v>0.7</v>
      </c>
      <c r="J14">
        <v>0.5</v>
      </c>
      <c r="K14">
        <v>2.1</v>
      </c>
      <c r="L14">
        <v>0.2</v>
      </c>
      <c r="M14">
        <v>1.5</v>
      </c>
      <c r="N14">
        <v>1000</v>
      </c>
      <c r="O14">
        <v>1.1000000000000001</v>
      </c>
      <c r="P14">
        <v>0.8</v>
      </c>
      <c r="Q14">
        <v>1.8</v>
      </c>
      <c r="R14">
        <v>0.4</v>
      </c>
      <c r="S14">
        <v>1.1000000000000001</v>
      </c>
      <c r="T14">
        <v>0.2</v>
      </c>
      <c r="U14">
        <v>0.7</v>
      </c>
      <c r="V14">
        <v>0.7</v>
      </c>
      <c r="W14">
        <v>0.8</v>
      </c>
      <c r="X14">
        <v>1.9</v>
      </c>
      <c r="Y14">
        <v>1.4</v>
      </c>
      <c r="Z14">
        <v>0</v>
      </c>
      <c r="AA14">
        <v>1.2</v>
      </c>
      <c r="AB14">
        <v>0.2</v>
      </c>
      <c r="AC14">
        <v>1.3</v>
      </c>
    </row>
    <row r="15" spans="2:29">
      <c r="B15" s="8" t="s">
        <v>17</v>
      </c>
      <c r="C15">
        <v>0</v>
      </c>
      <c r="D15">
        <v>1.5</v>
      </c>
      <c r="E15">
        <v>2</v>
      </c>
      <c r="F15">
        <v>1.6</v>
      </c>
      <c r="G15">
        <v>1.7</v>
      </c>
      <c r="H15">
        <v>1.8</v>
      </c>
      <c r="I15">
        <v>0.5</v>
      </c>
      <c r="J15">
        <v>3.3</v>
      </c>
      <c r="K15">
        <v>2.8</v>
      </c>
      <c r="L15">
        <v>1.3</v>
      </c>
      <c r="M15">
        <v>1.6</v>
      </c>
      <c r="N15">
        <v>1.1000000000000001</v>
      </c>
      <c r="O15">
        <v>1000</v>
      </c>
      <c r="P15">
        <v>1.2</v>
      </c>
      <c r="Q15">
        <v>2.8</v>
      </c>
      <c r="R15">
        <v>2</v>
      </c>
      <c r="S15">
        <v>2.1</v>
      </c>
      <c r="T15">
        <v>1.8</v>
      </c>
      <c r="U15">
        <v>2.2000000000000002</v>
      </c>
      <c r="V15">
        <v>1.6</v>
      </c>
      <c r="W15">
        <v>1.2</v>
      </c>
      <c r="X15">
        <v>1.9</v>
      </c>
      <c r="Y15">
        <v>2.2999999999999998</v>
      </c>
      <c r="Z15">
        <v>1.6</v>
      </c>
      <c r="AA15">
        <v>1.5</v>
      </c>
      <c r="AB15">
        <v>1.1000000000000001</v>
      </c>
      <c r="AC15">
        <v>1.6</v>
      </c>
    </row>
    <row r="16" spans="2:29">
      <c r="B16" s="8" t="s">
        <v>19</v>
      </c>
      <c r="C16">
        <v>1.2</v>
      </c>
      <c r="D16">
        <v>1.9</v>
      </c>
      <c r="E16">
        <v>2.1</v>
      </c>
      <c r="F16">
        <v>0.4</v>
      </c>
      <c r="G16">
        <v>0.6</v>
      </c>
      <c r="H16">
        <v>0.9</v>
      </c>
      <c r="I16">
        <v>2.1</v>
      </c>
      <c r="J16">
        <v>3.7</v>
      </c>
      <c r="K16">
        <v>3.3</v>
      </c>
      <c r="L16">
        <v>1</v>
      </c>
      <c r="M16">
        <v>0.9</v>
      </c>
      <c r="N16">
        <v>0.8</v>
      </c>
      <c r="O16">
        <v>1.2</v>
      </c>
      <c r="P16">
        <v>1000</v>
      </c>
      <c r="Q16">
        <v>1.3</v>
      </c>
      <c r="R16">
        <v>1.2</v>
      </c>
      <c r="S16">
        <v>0.4</v>
      </c>
      <c r="T16">
        <v>1</v>
      </c>
      <c r="U16">
        <v>1.4</v>
      </c>
      <c r="V16">
        <v>0.1</v>
      </c>
      <c r="W16">
        <v>0</v>
      </c>
      <c r="X16">
        <v>1.1000000000000001</v>
      </c>
      <c r="Y16">
        <v>0.6</v>
      </c>
      <c r="Z16">
        <v>0.8</v>
      </c>
      <c r="AA16">
        <v>0.5</v>
      </c>
      <c r="AB16">
        <v>0.6</v>
      </c>
      <c r="AC16">
        <v>0.6</v>
      </c>
    </row>
    <row r="17" spans="2:29">
      <c r="B17" s="8" t="s">
        <v>42</v>
      </c>
      <c r="C17">
        <v>2.5</v>
      </c>
      <c r="D17">
        <v>2.7</v>
      </c>
      <c r="E17">
        <v>2.2000000000000002</v>
      </c>
      <c r="F17">
        <v>1.6</v>
      </c>
      <c r="G17">
        <v>1.8</v>
      </c>
      <c r="H17">
        <v>1.3</v>
      </c>
      <c r="I17">
        <v>3.2</v>
      </c>
      <c r="J17">
        <v>3.7</v>
      </c>
      <c r="K17">
        <v>3.6</v>
      </c>
      <c r="L17">
        <v>2</v>
      </c>
      <c r="M17">
        <v>2.1</v>
      </c>
      <c r="N17">
        <v>1.8</v>
      </c>
      <c r="O17">
        <v>2.8</v>
      </c>
      <c r="P17">
        <v>1.3</v>
      </c>
      <c r="Q17">
        <v>1000</v>
      </c>
      <c r="R17">
        <v>2</v>
      </c>
      <c r="S17">
        <v>1.6</v>
      </c>
      <c r="T17">
        <v>2</v>
      </c>
      <c r="U17">
        <v>2</v>
      </c>
      <c r="V17">
        <v>1.3</v>
      </c>
      <c r="W17">
        <v>1.4</v>
      </c>
      <c r="X17">
        <v>1.7</v>
      </c>
      <c r="Y17">
        <v>1.8</v>
      </c>
      <c r="Z17">
        <v>1.9</v>
      </c>
      <c r="AA17">
        <v>1.3</v>
      </c>
      <c r="AB17">
        <v>1.6</v>
      </c>
      <c r="AC17">
        <v>1.3</v>
      </c>
    </row>
    <row r="18" spans="2:29">
      <c r="B18" s="8" t="s">
        <v>44</v>
      </c>
      <c r="C18">
        <v>2</v>
      </c>
      <c r="D18">
        <v>0.9</v>
      </c>
      <c r="E18">
        <v>1.1000000000000001</v>
      </c>
      <c r="F18">
        <v>1.6</v>
      </c>
      <c r="G18">
        <v>1.8</v>
      </c>
      <c r="H18">
        <v>1.8</v>
      </c>
      <c r="I18">
        <v>2.2000000000000002</v>
      </c>
      <c r="J18">
        <v>2.6</v>
      </c>
      <c r="K18">
        <v>2.2999999999999998</v>
      </c>
      <c r="L18">
        <v>0.3</v>
      </c>
      <c r="M18">
        <v>2.1</v>
      </c>
      <c r="N18">
        <v>0.4</v>
      </c>
      <c r="O18">
        <v>2</v>
      </c>
      <c r="P18">
        <v>1.2</v>
      </c>
      <c r="Q18">
        <v>2</v>
      </c>
      <c r="R18">
        <v>1000</v>
      </c>
      <c r="S18">
        <v>1.6</v>
      </c>
      <c r="T18">
        <v>0.2</v>
      </c>
      <c r="U18">
        <v>0.3</v>
      </c>
      <c r="V18">
        <v>1.1000000000000001</v>
      </c>
      <c r="W18">
        <v>1</v>
      </c>
      <c r="X18">
        <v>2.1</v>
      </c>
      <c r="Y18">
        <v>1.8</v>
      </c>
      <c r="Z18">
        <v>0.4</v>
      </c>
      <c r="AA18">
        <v>1.4</v>
      </c>
      <c r="AB18">
        <v>0.5</v>
      </c>
      <c r="AC18">
        <v>1.5</v>
      </c>
    </row>
    <row r="19" spans="2:29">
      <c r="B19" s="8" t="s">
        <v>45</v>
      </c>
      <c r="C19">
        <v>2.1</v>
      </c>
      <c r="D19">
        <v>2.2999999999999998</v>
      </c>
      <c r="E19">
        <v>2.6</v>
      </c>
      <c r="F19">
        <v>0.2</v>
      </c>
      <c r="G19">
        <v>0.2</v>
      </c>
      <c r="H19">
        <v>1.2</v>
      </c>
      <c r="I19">
        <v>2.5</v>
      </c>
      <c r="J19">
        <v>4.0999999999999996</v>
      </c>
      <c r="K19">
        <v>3.7</v>
      </c>
      <c r="L19">
        <v>1.3</v>
      </c>
      <c r="M19">
        <v>0.5</v>
      </c>
      <c r="N19">
        <v>1.1000000000000001</v>
      </c>
      <c r="O19">
        <v>2.1</v>
      </c>
      <c r="P19">
        <v>0.4</v>
      </c>
      <c r="Q19">
        <v>1.6</v>
      </c>
      <c r="R19">
        <v>1.6</v>
      </c>
      <c r="S19">
        <v>1000</v>
      </c>
      <c r="T19">
        <v>1.4</v>
      </c>
      <c r="U19">
        <v>1.8</v>
      </c>
      <c r="V19">
        <v>0.5</v>
      </c>
      <c r="W19">
        <v>0.4</v>
      </c>
      <c r="X19">
        <v>0.7</v>
      </c>
      <c r="Y19">
        <v>0.2</v>
      </c>
      <c r="Z19">
        <v>1.2</v>
      </c>
      <c r="AA19">
        <v>0.3</v>
      </c>
      <c r="AB19">
        <v>1</v>
      </c>
      <c r="AC19">
        <v>0.4</v>
      </c>
    </row>
    <row r="20" spans="2:29">
      <c r="B20" s="8" t="s">
        <v>49</v>
      </c>
      <c r="C20">
        <v>1.8</v>
      </c>
      <c r="D20">
        <v>1</v>
      </c>
      <c r="E20">
        <v>1.2</v>
      </c>
      <c r="F20">
        <v>1.8</v>
      </c>
      <c r="G20">
        <v>1.6</v>
      </c>
      <c r="H20">
        <v>1.6</v>
      </c>
      <c r="I20">
        <v>2.1</v>
      </c>
      <c r="J20">
        <v>2.7</v>
      </c>
      <c r="K20">
        <v>2.4</v>
      </c>
      <c r="L20">
        <v>0.2</v>
      </c>
      <c r="M20">
        <v>1.9</v>
      </c>
      <c r="N20">
        <v>0.2</v>
      </c>
      <c r="O20">
        <v>1.8</v>
      </c>
      <c r="P20">
        <v>1</v>
      </c>
      <c r="Q20">
        <v>2</v>
      </c>
      <c r="R20">
        <v>0.2</v>
      </c>
      <c r="S20">
        <v>1.4</v>
      </c>
      <c r="T20">
        <v>1000</v>
      </c>
      <c r="U20">
        <v>0.5</v>
      </c>
      <c r="V20">
        <v>0.6</v>
      </c>
      <c r="W20">
        <v>1</v>
      </c>
      <c r="X20">
        <v>2</v>
      </c>
      <c r="Y20">
        <v>1.6</v>
      </c>
      <c r="Z20">
        <v>0.2</v>
      </c>
      <c r="AA20">
        <v>1.4</v>
      </c>
      <c r="AB20">
        <v>0.5</v>
      </c>
      <c r="AC20">
        <v>1.4</v>
      </c>
    </row>
    <row r="21" spans="2:29">
      <c r="B21" s="8" t="s">
        <v>50</v>
      </c>
      <c r="C21">
        <v>1.9</v>
      </c>
      <c r="D21">
        <v>0.7</v>
      </c>
      <c r="E21">
        <v>0.9</v>
      </c>
      <c r="F21">
        <v>1.7</v>
      </c>
      <c r="G21">
        <v>1.9</v>
      </c>
      <c r="H21">
        <v>2.1</v>
      </c>
      <c r="I21">
        <v>2.2000000000000002</v>
      </c>
      <c r="J21">
        <v>1.9</v>
      </c>
      <c r="K21">
        <v>2</v>
      </c>
      <c r="L21">
        <v>0.6</v>
      </c>
      <c r="M21">
        <v>2.4</v>
      </c>
      <c r="N21">
        <v>0.7</v>
      </c>
      <c r="O21">
        <v>2.2000000000000002</v>
      </c>
      <c r="P21">
        <v>1.4</v>
      </c>
      <c r="Q21">
        <v>2</v>
      </c>
      <c r="R21">
        <v>0.3</v>
      </c>
      <c r="S21">
        <v>1.8</v>
      </c>
      <c r="T21">
        <v>0.5</v>
      </c>
      <c r="U21">
        <v>1000</v>
      </c>
      <c r="V21">
        <v>1.3</v>
      </c>
      <c r="W21">
        <v>1.4</v>
      </c>
      <c r="X21">
        <v>2.4</v>
      </c>
      <c r="Y21">
        <v>2</v>
      </c>
      <c r="Z21">
        <v>0.6</v>
      </c>
      <c r="AA21">
        <v>1.8</v>
      </c>
      <c r="AB21">
        <v>0.9</v>
      </c>
      <c r="AC21">
        <v>1.8</v>
      </c>
    </row>
    <row r="22" spans="2:29">
      <c r="B22" s="8" t="s">
        <v>54</v>
      </c>
      <c r="C22">
        <v>1.8</v>
      </c>
      <c r="D22">
        <v>1.8</v>
      </c>
      <c r="E22">
        <v>2</v>
      </c>
      <c r="F22">
        <v>0.6</v>
      </c>
      <c r="G22">
        <v>0.7</v>
      </c>
      <c r="H22">
        <v>1.9</v>
      </c>
      <c r="I22">
        <v>1.2</v>
      </c>
      <c r="J22">
        <v>3.6</v>
      </c>
      <c r="K22">
        <v>3.2</v>
      </c>
      <c r="L22">
        <v>0.8</v>
      </c>
      <c r="M22">
        <v>1</v>
      </c>
      <c r="N22">
        <v>0.7</v>
      </c>
      <c r="O22">
        <v>1.6</v>
      </c>
      <c r="P22">
        <v>0.1</v>
      </c>
      <c r="Q22">
        <v>1.3</v>
      </c>
      <c r="R22">
        <v>1.1000000000000001</v>
      </c>
      <c r="S22">
        <v>0.5</v>
      </c>
      <c r="T22">
        <v>0.6</v>
      </c>
      <c r="U22">
        <v>1.3</v>
      </c>
      <c r="V22">
        <v>1000</v>
      </c>
      <c r="W22">
        <v>0.1</v>
      </c>
      <c r="X22">
        <v>1.5</v>
      </c>
      <c r="Y22">
        <v>0.7</v>
      </c>
      <c r="Z22">
        <v>0.7</v>
      </c>
      <c r="AA22">
        <v>0.8</v>
      </c>
      <c r="AB22">
        <v>0.2</v>
      </c>
      <c r="AC22">
        <v>0.9</v>
      </c>
    </row>
    <row r="23" spans="2:29">
      <c r="B23" s="8" t="s">
        <v>55</v>
      </c>
      <c r="C23">
        <v>1.2</v>
      </c>
      <c r="D23">
        <v>1.6</v>
      </c>
      <c r="E23">
        <v>1.9</v>
      </c>
      <c r="F23">
        <v>0.5</v>
      </c>
      <c r="G23">
        <v>0.6</v>
      </c>
      <c r="H23">
        <v>0.6</v>
      </c>
      <c r="I23">
        <v>0.8</v>
      </c>
      <c r="J23">
        <v>3.3</v>
      </c>
      <c r="K23">
        <v>2.9</v>
      </c>
      <c r="L23">
        <v>1</v>
      </c>
      <c r="M23">
        <v>0.7</v>
      </c>
      <c r="N23">
        <v>0.8</v>
      </c>
      <c r="O23">
        <v>1.2</v>
      </c>
      <c r="P23">
        <v>0</v>
      </c>
      <c r="Q23">
        <v>1.4</v>
      </c>
      <c r="R23">
        <v>1</v>
      </c>
      <c r="S23">
        <v>0.4</v>
      </c>
      <c r="T23">
        <v>1</v>
      </c>
      <c r="U23">
        <v>1.4</v>
      </c>
      <c r="V23">
        <v>0.1</v>
      </c>
      <c r="W23">
        <v>1000</v>
      </c>
      <c r="X23">
        <v>1.1000000000000001</v>
      </c>
      <c r="Y23">
        <v>0.6</v>
      </c>
      <c r="Z23">
        <v>0.6</v>
      </c>
      <c r="AA23">
        <v>0.4</v>
      </c>
      <c r="AB23">
        <v>0.6</v>
      </c>
      <c r="AC23">
        <v>0.6</v>
      </c>
    </row>
    <row r="24" spans="2:29">
      <c r="B24" s="8" t="s">
        <v>57</v>
      </c>
      <c r="C24">
        <v>2</v>
      </c>
      <c r="D24">
        <v>2.7</v>
      </c>
      <c r="E24">
        <v>3</v>
      </c>
      <c r="F24">
        <v>0.8</v>
      </c>
      <c r="G24">
        <v>0.5</v>
      </c>
      <c r="H24">
        <v>0.8</v>
      </c>
      <c r="I24">
        <v>1.8</v>
      </c>
      <c r="J24">
        <v>4.8</v>
      </c>
      <c r="K24">
        <v>3.9</v>
      </c>
      <c r="L24">
        <v>2</v>
      </c>
      <c r="M24">
        <v>0.4</v>
      </c>
      <c r="N24">
        <v>1.9</v>
      </c>
      <c r="O24">
        <v>1.9</v>
      </c>
      <c r="P24">
        <v>1.1000000000000001</v>
      </c>
      <c r="Q24">
        <v>1.7</v>
      </c>
      <c r="R24">
        <v>2.1</v>
      </c>
      <c r="S24">
        <v>0.7</v>
      </c>
      <c r="T24">
        <v>2</v>
      </c>
      <c r="U24">
        <v>2.4</v>
      </c>
      <c r="V24">
        <v>1.5</v>
      </c>
      <c r="W24">
        <v>1.1000000000000001</v>
      </c>
      <c r="X24">
        <v>1000</v>
      </c>
      <c r="Y24">
        <v>0.5</v>
      </c>
      <c r="Z24">
        <v>1.7</v>
      </c>
      <c r="AA24">
        <v>0.7</v>
      </c>
      <c r="AB24">
        <v>1.7</v>
      </c>
      <c r="AC24">
        <v>0.6</v>
      </c>
    </row>
    <row r="25" spans="2:29">
      <c r="B25" s="8" t="s">
        <v>98</v>
      </c>
      <c r="C25">
        <v>2.2999999999999998</v>
      </c>
      <c r="D25">
        <v>2.6</v>
      </c>
      <c r="E25">
        <v>2.7</v>
      </c>
      <c r="F25">
        <v>0.2</v>
      </c>
      <c r="G25">
        <v>0</v>
      </c>
      <c r="H25">
        <v>1</v>
      </c>
      <c r="I25">
        <v>1.9</v>
      </c>
      <c r="J25">
        <v>4.3</v>
      </c>
      <c r="K25">
        <v>3.9</v>
      </c>
      <c r="L25">
        <v>1.5</v>
      </c>
      <c r="M25">
        <v>2.2999999999999998</v>
      </c>
      <c r="N25">
        <v>1.4</v>
      </c>
      <c r="O25">
        <v>2.2999999999999998</v>
      </c>
      <c r="P25">
        <v>0.6</v>
      </c>
      <c r="Q25">
        <v>1.8</v>
      </c>
      <c r="R25">
        <v>1.8</v>
      </c>
      <c r="S25">
        <v>0.2</v>
      </c>
      <c r="T25">
        <v>1.6</v>
      </c>
      <c r="U25">
        <v>2</v>
      </c>
      <c r="V25">
        <v>0.7</v>
      </c>
      <c r="W25">
        <v>0.6</v>
      </c>
      <c r="X25">
        <v>0.5</v>
      </c>
      <c r="Y25">
        <v>1000</v>
      </c>
      <c r="Z25">
        <v>1.2</v>
      </c>
      <c r="AA25">
        <v>0.2</v>
      </c>
      <c r="AB25">
        <v>1.2</v>
      </c>
      <c r="AC25">
        <v>0.1</v>
      </c>
    </row>
    <row r="26" spans="2:29">
      <c r="B26" s="8" t="s">
        <v>65</v>
      </c>
      <c r="C26">
        <v>1.6</v>
      </c>
      <c r="D26">
        <v>1.1000000000000001</v>
      </c>
      <c r="E26">
        <v>1.8</v>
      </c>
      <c r="F26">
        <v>1.2</v>
      </c>
      <c r="G26">
        <v>1.4</v>
      </c>
      <c r="H26">
        <v>1.9</v>
      </c>
      <c r="I26">
        <v>1.2</v>
      </c>
      <c r="J26">
        <v>2.6</v>
      </c>
      <c r="K26">
        <v>2.5</v>
      </c>
      <c r="L26">
        <v>0.1</v>
      </c>
      <c r="M26">
        <v>1.7</v>
      </c>
      <c r="N26">
        <v>0</v>
      </c>
      <c r="O26">
        <v>1.6</v>
      </c>
      <c r="P26">
        <v>0.8</v>
      </c>
      <c r="Q26">
        <v>1.9</v>
      </c>
      <c r="R26">
        <v>0.4</v>
      </c>
      <c r="S26">
        <v>1.2</v>
      </c>
      <c r="T26">
        <v>0.2</v>
      </c>
      <c r="U26">
        <v>0.6</v>
      </c>
      <c r="V26">
        <v>0.7</v>
      </c>
      <c r="W26">
        <v>0.6</v>
      </c>
      <c r="X26">
        <v>1.7</v>
      </c>
      <c r="Y26">
        <v>1.2</v>
      </c>
      <c r="Z26">
        <v>1000</v>
      </c>
      <c r="AA26">
        <v>1</v>
      </c>
      <c r="AB26">
        <v>0.1</v>
      </c>
      <c r="AC26">
        <v>1.1000000000000001</v>
      </c>
    </row>
    <row r="27" spans="2:29">
      <c r="B27" s="8" t="s">
        <v>67</v>
      </c>
      <c r="C27">
        <v>1.5</v>
      </c>
      <c r="D27">
        <v>2</v>
      </c>
      <c r="E27">
        <v>2.2999999999999998</v>
      </c>
      <c r="F27">
        <v>0.1</v>
      </c>
      <c r="G27">
        <v>0.2</v>
      </c>
      <c r="H27">
        <v>0.3</v>
      </c>
      <c r="I27">
        <v>1.2</v>
      </c>
      <c r="J27">
        <v>3.7</v>
      </c>
      <c r="K27">
        <v>3.2</v>
      </c>
      <c r="L27">
        <v>1.4</v>
      </c>
      <c r="M27">
        <v>0.4</v>
      </c>
      <c r="N27">
        <v>1.2</v>
      </c>
      <c r="O27">
        <v>1.5</v>
      </c>
      <c r="P27">
        <v>0.5</v>
      </c>
      <c r="Q27">
        <v>1.3</v>
      </c>
      <c r="R27">
        <v>1.4</v>
      </c>
      <c r="S27">
        <v>0.3</v>
      </c>
      <c r="T27">
        <v>1.4</v>
      </c>
      <c r="U27">
        <v>1.8</v>
      </c>
      <c r="V27">
        <v>0.8</v>
      </c>
      <c r="W27">
        <v>0.4</v>
      </c>
      <c r="X27">
        <v>0.7</v>
      </c>
      <c r="Y27">
        <v>0.2</v>
      </c>
      <c r="Z27">
        <v>1</v>
      </c>
      <c r="AA27">
        <v>1000</v>
      </c>
      <c r="AB27">
        <v>1.1000000000000001</v>
      </c>
      <c r="AC27">
        <v>0.1</v>
      </c>
    </row>
    <row r="28" spans="2:29">
      <c r="B28" s="8" t="s">
        <v>68</v>
      </c>
      <c r="C28">
        <v>1.1000000000000001</v>
      </c>
      <c r="D28">
        <v>1</v>
      </c>
      <c r="E28">
        <v>2</v>
      </c>
      <c r="F28">
        <v>1</v>
      </c>
      <c r="G28">
        <v>1.2</v>
      </c>
      <c r="H28">
        <v>1.1000000000000001</v>
      </c>
      <c r="I28">
        <v>0.6</v>
      </c>
      <c r="J28">
        <v>2.7</v>
      </c>
      <c r="K28">
        <v>2.2999999999999998</v>
      </c>
      <c r="L28">
        <v>0.4</v>
      </c>
      <c r="M28">
        <v>1.4</v>
      </c>
      <c r="N28">
        <v>0.2</v>
      </c>
      <c r="O28">
        <v>1.1000000000000001</v>
      </c>
      <c r="P28">
        <v>0.6</v>
      </c>
      <c r="Q28">
        <v>1.6</v>
      </c>
      <c r="R28">
        <v>0.5</v>
      </c>
      <c r="S28">
        <v>1</v>
      </c>
      <c r="T28">
        <v>0.5</v>
      </c>
      <c r="U28">
        <v>0.9</v>
      </c>
      <c r="V28">
        <v>0.2</v>
      </c>
      <c r="W28">
        <v>0.6</v>
      </c>
      <c r="X28">
        <v>1.7</v>
      </c>
      <c r="Y28">
        <v>1.2</v>
      </c>
      <c r="Z28">
        <v>0.1</v>
      </c>
      <c r="AA28">
        <v>1.1000000000000001</v>
      </c>
      <c r="AB28">
        <v>1000</v>
      </c>
      <c r="AC28">
        <v>1.1000000000000001</v>
      </c>
    </row>
    <row r="29" spans="2:29">
      <c r="B29" s="8" t="s">
        <v>71</v>
      </c>
      <c r="C29">
        <v>2.2999999999999998</v>
      </c>
      <c r="D29">
        <v>2.1</v>
      </c>
      <c r="E29">
        <v>2.4</v>
      </c>
      <c r="F29">
        <v>0.2</v>
      </c>
      <c r="G29">
        <v>0.2</v>
      </c>
      <c r="H29">
        <v>0.2</v>
      </c>
      <c r="I29">
        <v>1.3</v>
      </c>
      <c r="J29">
        <v>4.2</v>
      </c>
      <c r="K29">
        <v>3.3</v>
      </c>
      <c r="L29">
        <v>1.5</v>
      </c>
      <c r="M29">
        <v>0.3</v>
      </c>
      <c r="N29">
        <v>1.3</v>
      </c>
      <c r="O29">
        <v>1.6</v>
      </c>
      <c r="P29">
        <v>0.6</v>
      </c>
      <c r="Q29">
        <v>1.3</v>
      </c>
      <c r="R29">
        <v>1.5</v>
      </c>
      <c r="S29">
        <v>0.4</v>
      </c>
      <c r="T29">
        <v>1.4</v>
      </c>
      <c r="U29">
        <v>1.8</v>
      </c>
      <c r="V29">
        <v>0.9</v>
      </c>
      <c r="W29">
        <v>0.6</v>
      </c>
      <c r="X29">
        <v>0.6</v>
      </c>
      <c r="Y29">
        <v>0.1</v>
      </c>
      <c r="Z29">
        <v>1.1000000000000001</v>
      </c>
      <c r="AA29">
        <v>0.1</v>
      </c>
      <c r="AB29">
        <v>1.1000000000000001</v>
      </c>
      <c r="AC29">
        <v>1000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4"/>
  <sheetViews>
    <sheetView workbookViewId="0">
      <selection activeCell="A24" sqref="A24"/>
    </sheetView>
  </sheetViews>
  <sheetFormatPr defaultRowHeight="15"/>
  <cols>
    <col min="1" max="1" width="20" bestFit="1" customWidth="1"/>
  </cols>
  <sheetData>
    <row r="1" spans="1:2">
      <c r="A1" t="s">
        <v>80</v>
      </c>
      <c r="B1" s="2">
        <v>2</v>
      </c>
    </row>
    <row r="2" spans="1:2">
      <c r="A2" t="s">
        <v>81</v>
      </c>
      <c r="B2" s="2">
        <v>1.5</v>
      </c>
    </row>
    <row r="3" spans="1:2">
      <c r="A3" t="s">
        <v>82</v>
      </c>
      <c r="B3" s="2">
        <v>1</v>
      </c>
    </row>
    <row r="4" spans="1:2">
      <c r="A4" t="s">
        <v>109</v>
      </c>
      <c r="B4" s="2">
        <v>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E6"/>
  <sheetViews>
    <sheetView workbookViewId="0">
      <selection activeCell="D7" sqref="D7"/>
    </sheetView>
  </sheetViews>
  <sheetFormatPr defaultRowHeight="15"/>
  <cols>
    <col min="3" max="3" width="12.140625" customWidth="1"/>
  </cols>
  <sheetData>
    <row r="2" spans="1:5">
      <c r="A2" t="s">
        <v>99</v>
      </c>
      <c r="D2">
        <v>0.5</v>
      </c>
      <c r="E2" t="s">
        <v>100</v>
      </c>
    </row>
    <row r="4" spans="1:5">
      <c r="A4" t="s">
        <v>104</v>
      </c>
      <c r="D4" s="10">
        <v>10</v>
      </c>
    </row>
    <row r="6" spans="1:5">
      <c r="A6" t="s">
        <v>106</v>
      </c>
      <c r="D6">
        <v>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selection activeCell="G16" sqref="G16"/>
    </sheetView>
  </sheetViews>
  <sheetFormatPr defaultRowHeight="15"/>
  <cols>
    <col min="1" max="1" width="10.42578125" bestFit="1" customWidth="1"/>
    <col min="2" max="3" width="9.5703125" bestFit="1" customWidth="1"/>
  </cols>
  <sheetData>
    <row r="1" spans="1:19">
      <c r="A1" t="s">
        <v>95</v>
      </c>
      <c r="C1" s="12"/>
    </row>
    <row r="2" spans="1:19">
      <c r="A2">
        <v>0.5</v>
      </c>
      <c r="B2">
        <v>1E-10</v>
      </c>
      <c r="C2" s="12">
        <f>14*LN(A2)+17</f>
        <v>7.2959394721607662</v>
      </c>
      <c r="F2">
        <v>0.29692186726600367</v>
      </c>
      <c r="Q2">
        <v>0</v>
      </c>
      <c r="R2">
        <f>(Q2*20)-Q2</f>
        <v>0</v>
      </c>
    </row>
    <row r="3" spans="1:19">
      <c r="A3">
        <v>1</v>
      </c>
      <c r="B3" s="5">
        <v>20</v>
      </c>
      <c r="C3" s="12">
        <f>14*LN(A3)+17</f>
        <v>17</v>
      </c>
      <c r="F3">
        <v>17</v>
      </c>
      <c r="G3">
        <f>LN(F2)</f>
        <v>-1.214286247967695</v>
      </c>
      <c r="Q3">
        <v>1</v>
      </c>
      <c r="R3">
        <f>(A3*20)-A3</f>
        <v>19</v>
      </c>
      <c r="S3">
        <f>20*A3</f>
        <v>20</v>
      </c>
    </row>
    <row r="4" spans="1:19">
      <c r="A4">
        <v>2</v>
      </c>
      <c r="B4" s="5">
        <f>((20-A4)/A4)+B3</f>
        <v>29</v>
      </c>
      <c r="C4" s="12">
        <f t="shared" ref="C4:C18" si="0">14*LN(A4)+17</f>
        <v>26.704060527839232</v>
      </c>
      <c r="F4">
        <f>14*G3</f>
        <v>-17.000007471547729</v>
      </c>
      <c r="Q4">
        <v>2</v>
      </c>
      <c r="R4">
        <f t="shared" ref="R4:R18" si="1">(A4*20)-A4</f>
        <v>38</v>
      </c>
      <c r="S4">
        <f t="shared" ref="S4:S18" si="2">20*A4</f>
        <v>40</v>
      </c>
    </row>
    <row r="5" spans="1:19">
      <c r="A5">
        <v>3</v>
      </c>
      <c r="B5" s="5">
        <f t="shared" ref="B5:B18" si="3">((20-A5)/A5)+B4</f>
        <v>34.666666666666664</v>
      </c>
      <c r="C5" s="12">
        <f t="shared" si="0"/>
        <v>32.380572041353538</v>
      </c>
      <c r="Q5">
        <v>3</v>
      </c>
      <c r="R5">
        <f t="shared" si="1"/>
        <v>57</v>
      </c>
      <c r="S5">
        <f t="shared" si="2"/>
        <v>60</v>
      </c>
    </row>
    <row r="6" spans="1:19">
      <c r="A6">
        <v>4</v>
      </c>
      <c r="B6" s="5">
        <f t="shared" si="3"/>
        <v>38.666666666666664</v>
      </c>
      <c r="C6" s="12">
        <f t="shared" si="0"/>
        <v>36.408121055678464</v>
      </c>
      <c r="Q6">
        <v>4</v>
      </c>
      <c r="R6">
        <f t="shared" si="1"/>
        <v>76</v>
      </c>
      <c r="S6">
        <f t="shared" si="2"/>
        <v>80</v>
      </c>
    </row>
    <row r="7" spans="1:19">
      <c r="A7">
        <v>5</v>
      </c>
      <c r="B7" s="5">
        <f t="shared" si="3"/>
        <v>41.666666666666664</v>
      </c>
      <c r="C7" s="12">
        <f t="shared" si="0"/>
        <v>39.532130774077402</v>
      </c>
      <c r="Q7">
        <v>5</v>
      </c>
      <c r="R7">
        <f t="shared" si="1"/>
        <v>95</v>
      </c>
      <c r="S7">
        <f t="shared" si="2"/>
        <v>100</v>
      </c>
    </row>
    <row r="8" spans="1:19">
      <c r="A8">
        <v>6</v>
      </c>
      <c r="B8" s="5">
        <f t="shared" si="3"/>
        <v>44</v>
      </c>
      <c r="C8" s="12">
        <f t="shared" si="0"/>
        <v>42.08463256919277</v>
      </c>
      <c r="Q8">
        <v>6</v>
      </c>
      <c r="R8">
        <f t="shared" si="1"/>
        <v>114</v>
      </c>
      <c r="S8">
        <f t="shared" si="2"/>
        <v>120</v>
      </c>
    </row>
    <row r="9" spans="1:19">
      <c r="A9">
        <v>7</v>
      </c>
      <c r="B9" s="5">
        <f t="shared" si="3"/>
        <v>45.857142857142854</v>
      </c>
      <c r="C9" s="12">
        <f t="shared" si="0"/>
        <v>44.242742086774385</v>
      </c>
      <c r="Q9">
        <v>7</v>
      </c>
      <c r="R9">
        <f t="shared" si="1"/>
        <v>133</v>
      </c>
      <c r="S9">
        <f t="shared" si="2"/>
        <v>140</v>
      </c>
    </row>
    <row r="10" spans="1:19">
      <c r="A10">
        <v>8</v>
      </c>
      <c r="B10" s="5">
        <f t="shared" si="3"/>
        <v>47.357142857142854</v>
      </c>
      <c r="C10" s="12">
        <f t="shared" si="0"/>
        <v>46.112181583517696</v>
      </c>
      <c r="Q10">
        <v>8</v>
      </c>
      <c r="R10">
        <f t="shared" si="1"/>
        <v>152</v>
      </c>
      <c r="S10">
        <f t="shared" si="2"/>
        <v>160</v>
      </c>
    </row>
    <row r="11" spans="1:19">
      <c r="A11">
        <v>9</v>
      </c>
      <c r="B11" s="5">
        <f t="shared" si="3"/>
        <v>48.579365079365076</v>
      </c>
      <c r="C11" s="12">
        <f t="shared" si="0"/>
        <v>47.761144082707077</v>
      </c>
      <c r="Q11">
        <v>9</v>
      </c>
      <c r="R11">
        <f t="shared" si="1"/>
        <v>171</v>
      </c>
      <c r="S11">
        <f t="shared" si="2"/>
        <v>180</v>
      </c>
    </row>
    <row r="12" spans="1:19">
      <c r="A12">
        <v>10</v>
      </c>
      <c r="B12" s="5">
        <f t="shared" si="3"/>
        <v>49.579365079365076</v>
      </c>
      <c r="C12" s="12">
        <f t="shared" si="0"/>
        <v>49.236191301916641</v>
      </c>
      <c r="Q12">
        <v>10</v>
      </c>
      <c r="R12">
        <f t="shared" si="1"/>
        <v>190</v>
      </c>
      <c r="S12">
        <f t="shared" si="2"/>
        <v>200</v>
      </c>
    </row>
    <row r="13" spans="1:19">
      <c r="A13">
        <v>11</v>
      </c>
      <c r="B13" s="5">
        <f t="shared" si="3"/>
        <v>50.397546897546896</v>
      </c>
      <c r="C13" s="12">
        <f t="shared" si="0"/>
        <v>50.570533819177186</v>
      </c>
      <c r="Q13">
        <v>11</v>
      </c>
      <c r="R13">
        <f t="shared" si="1"/>
        <v>209</v>
      </c>
      <c r="S13">
        <f t="shared" si="2"/>
        <v>220</v>
      </c>
    </row>
    <row r="14" spans="1:19">
      <c r="A14">
        <v>12</v>
      </c>
      <c r="B14" s="5">
        <f t="shared" si="3"/>
        <v>51.06421356421356</v>
      </c>
      <c r="C14" s="12">
        <f t="shared" si="0"/>
        <v>51.788693097032002</v>
      </c>
      <c r="Q14">
        <v>12</v>
      </c>
      <c r="R14">
        <f t="shared" si="1"/>
        <v>228</v>
      </c>
      <c r="S14">
        <f t="shared" si="2"/>
        <v>240</v>
      </c>
    </row>
    <row r="15" spans="1:19">
      <c r="A15">
        <v>13</v>
      </c>
      <c r="B15" s="5">
        <f t="shared" si="3"/>
        <v>51.6026751026751</v>
      </c>
      <c r="C15" s="12">
        <f t="shared" si="0"/>
        <v>52.909291004461515</v>
      </c>
      <c r="Q15">
        <v>13</v>
      </c>
      <c r="R15">
        <f t="shared" si="1"/>
        <v>247</v>
      </c>
      <c r="S15">
        <f t="shared" si="2"/>
        <v>260</v>
      </c>
    </row>
    <row r="16" spans="1:19">
      <c r="A16">
        <v>14</v>
      </c>
      <c r="B16" s="5">
        <f t="shared" si="3"/>
        <v>52.031246531246531</v>
      </c>
      <c r="C16" s="12">
        <f t="shared" si="0"/>
        <v>53.946802614613617</v>
      </c>
      <c r="Q16">
        <v>14</v>
      </c>
      <c r="R16">
        <f t="shared" si="1"/>
        <v>266</v>
      </c>
      <c r="S16">
        <f t="shared" si="2"/>
        <v>280</v>
      </c>
    </row>
    <row r="17" spans="1:19">
      <c r="A17">
        <v>15</v>
      </c>
      <c r="B17" s="5">
        <f t="shared" si="3"/>
        <v>52.364579864579866</v>
      </c>
      <c r="C17" s="12">
        <f t="shared" si="0"/>
        <v>54.91270281543094</v>
      </c>
      <c r="Q17">
        <v>15</v>
      </c>
      <c r="R17">
        <f t="shared" si="1"/>
        <v>285</v>
      </c>
      <c r="S17">
        <f t="shared" si="2"/>
        <v>300</v>
      </c>
    </row>
    <row r="18" spans="1:19">
      <c r="A18">
        <v>16</v>
      </c>
      <c r="B18" s="5">
        <f t="shared" si="3"/>
        <v>52.614579864579866</v>
      </c>
      <c r="C18" s="12">
        <f t="shared" si="0"/>
        <v>55.816242111356935</v>
      </c>
      <c r="Q18">
        <v>16</v>
      </c>
      <c r="R18">
        <f t="shared" si="1"/>
        <v>304</v>
      </c>
      <c r="S18">
        <f t="shared" si="2"/>
        <v>320</v>
      </c>
    </row>
  </sheetData>
  <sortState ref="A2:B17">
    <sortCondition ref="A2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67"/>
  <sheetViews>
    <sheetView workbookViewId="0">
      <selection activeCell="F11" sqref="F11"/>
    </sheetView>
  </sheetViews>
  <sheetFormatPr defaultRowHeight="15"/>
  <cols>
    <col min="1" max="1" width="27" bestFit="1" customWidth="1"/>
    <col min="2" max="2" width="16.42578125" customWidth="1"/>
    <col min="3" max="3" width="12.85546875" bestFit="1" customWidth="1"/>
  </cols>
  <sheetData>
    <row r="1" spans="1:3" s="1" customFormat="1">
      <c r="A1" s="1" t="s">
        <v>0</v>
      </c>
      <c r="B1" s="1" t="s">
        <v>1</v>
      </c>
      <c r="C1" s="1" t="s">
        <v>2</v>
      </c>
    </row>
    <row r="2" spans="1:3">
      <c r="A2" t="s">
        <v>22</v>
      </c>
      <c r="B2" t="s">
        <v>23</v>
      </c>
      <c r="C2" t="s">
        <v>77</v>
      </c>
    </row>
    <row r="3" spans="1:3">
      <c r="A3" t="s">
        <v>24</v>
      </c>
      <c r="B3" t="s">
        <v>23</v>
      </c>
      <c r="C3" t="s">
        <v>77</v>
      </c>
    </row>
    <row r="4" spans="1:3">
      <c r="A4" t="s">
        <v>25</v>
      </c>
      <c r="B4" t="s">
        <v>23</v>
      </c>
      <c r="C4" t="s">
        <v>77</v>
      </c>
    </row>
    <row r="5" spans="1:3">
      <c r="A5" t="s">
        <v>26</v>
      </c>
      <c r="B5" t="s">
        <v>27</v>
      </c>
      <c r="C5" t="s">
        <v>77</v>
      </c>
    </row>
    <row r="6" spans="1:3">
      <c r="A6" t="s">
        <v>28</v>
      </c>
      <c r="B6" t="s">
        <v>29</v>
      </c>
      <c r="C6" t="s">
        <v>77</v>
      </c>
    </row>
    <row r="7" spans="1:3">
      <c r="A7" t="s">
        <v>30</v>
      </c>
      <c r="B7" t="s">
        <v>23</v>
      </c>
      <c r="C7" t="s">
        <v>77</v>
      </c>
    </row>
    <row r="8" spans="1:3">
      <c r="A8" t="s">
        <v>31</v>
      </c>
      <c r="B8" t="s">
        <v>23</v>
      </c>
      <c r="C8" t="s">
        <v>77</v>
      </c>
    </row>
    <row r="9" spans="1:3">
      <c r="A9" t="s">
        <v>32</v>
      </c>
      <c r="B9" t="s">
        <v>23</v>
      </c>
      <c r="C9" t="s">
        <v>77</v>
      </c>
    </row>
    <row r="10" spans="1:3">
      <c r="A10" t="s">
        <v>33</v>
      </c>
      <c r="B10" t="s">
        <v>27</v>
      </c>
      <c r="C10" t="s">
        <v>77</v>
      </c>
    </row>
    <row r="11" spans="1:3">
      <c r="A11" t="s">
        <v>34</v>
      </c>
      <c r="B11" t="s">
        <v>23</v>
      </c>
      <c r="C11" t="s">
        <v>77</v>
      </c>
    </row>
    <row r="12" spans="1:3">
      <c r="A12" t="s">
        <v>35</v>
      </c>
      <c r="B12" t="s">
        <v>23</v>
      </c>
      <c r="C12" t="s">
        <v>77</v>
      </c>
    </row>
    <row r="13" spans="1:3">
      <c r="A13" t="s">
        <v>36</v>
      </c>
      <c r="B13" t="s">
        <v>27</v>
      </c>
      <c r="C13" t="s">
        <v>77</v>
      </c>
    </row>
    <row r="14" spans="1:3">
      <c r="A14" t="s">
        <v>37</v>
      </c>
      <c r="B14" t="s">
        <v>23</v>
      </c>
      <c r="C14" t="s">
        <v>77</v>
      </c>
    </row>
    <row r="15" spans="1:3">
      <c r="A15" t="s">
        <v>38</v>
      </c>
      <c r="B15" t="s">
        <v>23</v>
      </c>
      <c r="C15" t="s">
        <v>77</v>
      </c>
    </row>
    <row r="16" spans="1:3">
      <c r="A16" t="s">
        <v>39</v>
      </c>
      <c r="B16" t="s">
        <v>23</v>
      </c>
      <c r="C16" t="s">
        <v>77</v>
      </c>
    </row>
    <row r="17" spans="1:3">
      <c r="A17" t="s">
        <v>40</v>
      </c>
      <c r="B17" t="s">
        <v>27</v>
      </c>
      <c r="C17" t="s">
        <v>77</v>
      </c>
    </row>
    <row r="18" spans="1:3">
      <c r="A18" t="s">
        <v>41</v>
      </c>
      <c r="B18" t="s">
        <v>23</v>
      </c>
      <c r="C18" t="s">
        <v>77</v>
      </c>
    </row>
    <row r="19" spans="1:3">
      <c r="A19" t="s">
        <v>4</v>
      </c>
      <c r="B19" t="s">
        <v>3</v>
      </c>
      <c r="C19" t="s">
        <v>5</v>
      </c>
    </row>
    <row r="20" spans="1:3">
      <c r="A20" t="s">
        <v>6</v>
      </c>
      <c r="B20" t="s">
        <v>3</v>
      </c>
      <c r="C20" t="s">
        <v>5</v>
      </c>
    </row>
    <row r="21" spans="1:3">
      <c r="A21" t="s">
        <v>7</v>
      </c>
      <c r="B21" t="s">
        <v>3</v>
      </c>
      <c r="C21" t="s">
        <v>5</v>
      </c>
    </row>
    <row r="22" spans="1:3">
      <c r="A22" t="s">
        <v>8</v>
      </c>
      <c r="B22" t="s">
        <v>3</v>
      </c>
      <c r="C22" t="s">
        <v>5</v>
      </c>
    </row>
    <row r="23" spans="1:3">
      <c r="A23" t="s">
        <v>9</v>
      </c>
      <c r="B23" t="s">
        <v>3</v>
      </c>
      <c r="C23" t="s">
        <v>5</v>
      </c>
    </row>
    <row r="24" spans="1:3">
      <c r="A24" t="s">
        <v>10</v>
      </c>
      <c r="B24" t="s">
        <v>3</v>
      </c>
      <c r="C24" t="s">
        <v>5</v>
      </c>
    </row>
    <row r="25" spans="1:3">
      <c r="A25" t="s">
        <v>11</v>
      </c>
      <c r="B25" t="s">
        <v>3</v>
      </c>
      <c r="C25" t="s">
        <v>5</v>
      </c>
    </row>
    <row r="26" spans="1:3">
      <c r="A26" t="s">
        <v>12</v>
      </c>
      <c r="B26" t="s">
        <v>3</v>
      </c>
      <c r="C26" t="s">
        <v>5</v>
      </c>
    </row>
    <row r="27" spans="1:3">
      <c r="A27" t="s">
        <v>13</v>
      </c>
      <c r="B27" t="s">
        <v>14</v>
      </c>
      <c r="C27" t="s">
        <v>5</v>
      </c>
    </row>
    <row r="28" spans="1:3">
      <c r="A28" t="s">
        <v>15</v>
      </c>
      <c r="B28" t="s">
        <v>3</v>
      </c>
      <c r="C28" t="s">
        <v>5</v>
      </c>
    </row>
    <row r="29" spans="1:3">
      <c r="A29" t="s">
        <v>16</v>
      </c>
      <c r="B29" t="s">
        <v>14</v>
      </c>
      <c r="C29" t="s">
        <v>5</v>
      </c>
    </row>
    <row r="30" spans="1:3">
      <c r="A30" t="s">
        <v>17</v>
      </c>
      <c r="B30" t="s">
        <v>3</v>
      </c>
      <c r="C30" t="s">
        <v>5</v>
      </c>
    </row>
    <row r="31" spans="1:3">
      <c r="A31" t="s">
        <v>18</v>
      </c>
      <c r="B31" t="s">
        <v>14</v>
      </c>
      <c r="C31" t="s">
        <v>5</v>
      </c>
    </row>
    <row r="32" spans="1:3">
      <c r="A32" t="s">
        <v>19</v>
      </c>
      <c r="B32" t="s">
        <v>3</v>
      </c>
      <c r="C32" t="s">
        <v>5</v>
      </c>
    </row>
    <row r="33" spans="1:3">
      <c r="A33" t="s">
        <v>20</v>
      </c>
      <c r="B33" t="s">
        <v>14</v>
      </c>
      <c r="C33" t="s">
        <v>5</v>
      </c>
    </row>
    <row r="34" spans="1:3">
      <c r="A34" t="s">
        <v>21</v>
      </c>
      <c r="B34" t="s">
        <v>3</v>
      </c>
      <c r="C34" t="s">
        <v>5</v>
      </c>
    </row>
    <row r="35" spans="1:3">
      <c r="A35" t="s">
        <v>42</v>
      </c>
      <c r="B35" t="s">
        <v>14</v>
      </c>
      <c r="C35" t="s">
        <v>5</v>
      </c>
    </row>
    <row r="36" spans="1:3">
      <c r="A36" t="s">
        <v>43</v>
      </c>
      <c r="B36" t="s">
        <v>14</v>
      </c>
      <c r="C36" t="s">
        <v>5</v>
      </c>
    </row>
    <row r="37" spans="1:3">
      <c r="A37" t="s">
        <v>44</v>
      </c>
      <c r="B37" t="s">
        <v>14</v>
      </c>
      <c r="C37" t="s">
        <v>5</v>
      </c>
    </row>
    <row r="38" spans="1:3">
      <c r="A38" t="s">
        <v>45</v>
      </c>
      <c r="B38" t="s">
        <v>14</v>
      </c>
      <c r="C38" t="s">
        <v>5</v>
      </c>
    </row>
    <row r="39" spans="1:3">
      <c r="A39" t="s">
        <v>46</v>
      </c>
      <c r="B39" t="s">
        <v>14</v>
      </c>
      <c r="C39" t="s">
        <v>5</v>
      </c>
    </row>
    <row r="40" spans="1:3">
      <c r="A40" t="s">
        <v>47</v>
      </c>
      <c r="B40" t="s">
        <v>14</v>
      </c>
      <c r="C40" t="s">
        <v>5</v>
      </c>
    </row>
    <row r="41" spans="1:3">
      <c r="A41" t="s">
        <v>48</v>
      </c>
      <c r="B41" t="s">
        <v>3</v>
      </c>
      <c r="C41" t="s">
        <v>5</v>
      </c>
    </row>
    <row r="42" spans="1:3">
      <c r="A42" t="s">
        <v>49</v>
      </c>
      <c r="B42" t="s">
        <v>75</v>
      </c>
      <c r="C42" t="s">
        <v>76</v>
      </c>
    </row>
    <row r="43" spans="1:3">
      <c r="A43" t="s">
        <v>50</v>
      </c>
      <c r="B43" t="s">
        <v>75</v>
      </c>
      <c r="C43" t="s">
        <v>76</v>
      </c>
    </row>
    <row r="44" spans="1:3">
      <c r="A44" t="s">
        <v>51</v>
      </c>
      <c r="B44" t="s">
        <v>75</v>
      </c>
      <c r="C44" t="s">
        <v>76</v>
      </c>
    </row>
    <row r="45" spans="1:3">
      <c r="A45" t="s">
        <v>52</v>
      </c>
      <c r="B45" t="s">
        <v>75</v>
      </c>
      <c r="C45" t="s">
        <v>76</v>
      </c>
    </row>
    <row r="46" spans="1:3">
      <c r="A46" t="s">
        <v>53</v>
      </c>
      <c r="B46" t="s">
        <v>75</v>
      </c>
      <c r="C46" t="s">
        <v>76</v>
      </c>
    </row>
    <row r="47" spans="1:3">
      <c r="A47" t="s">
        <v>54</v>
      </c>
      <c r="B47" t="s">
        <v>75</v>
      </c>
      <c r="C47" t="s">
        <v>76</v>
      </c>
    </row>
    <row r="48" spans="1:3">
      <c r="A48" t="s">
        <v>55</v>
      </c>
      <c r="B48" t="s">
        <v>75</v>
      </c>
      <c r="C48" t="s">
        <v>76</v>
      </c>
    </row>
    <row r="49" spans="1:3">
      <c r="A49" t="s">
        <v>56</v>
      </c>
      <c r="B49" t="s">
        <v>75</v>
      </c>
      <c r="C49" t="s">
        <v>76</v>
      </c>
    </row>
    <row r="50" spans="1:3">
      <c r="A50" t="s">
        <v>57</v>
      </c>
      <c r="B50" t="s">
        <v>75</v>
      </c>
      <c r="C50" t="s">
        <v>76</v>
      </c>
    </row>
    <row r="51" spans="1:3">
      <c r="A51" t="s">
        <v>58</v>
      </c>
      <c r="B51" t="s">
        <v>75</v>
      </c>
      <c r="C51" t="s">
        <v>76</v>
      </c>
    </row>
    <row r="52" spans="1:3">
      <c r="A52" t="s">
        <v>59</v>
      </c>
      <c r="B52" t="s">
        <v>75</v>
      </c>
      <c r="C52" t="s">
        <v>76</v>
      </c>
    </row>
    <row r="53" spans="1:3">
      <c r="A53" t="s">
        <v>61</v>
      </c>
      <c r="B53" t="s">
        <v>75</v>
      </c>
      <c r="C53" t="s">
        <v>76</v>
      </c>
    </row>
    <row r="54" spans="1:3">
      <c r="A54" t="s">
        <v>60</v>
      </c>
      <c r="B54" t="s">
        <v>75</v>
      </c>
      <c r="C54" t="s">
        <v>76</v>
      </c>
    </row>
    <row r="55" spans="1:3">
      <c r="A55" t="s">
        <v>62</v>
      </c>
      <c r="B55" t="s">
        <v>75</v>
      </c>
      <c r="C55" t="s">
        <v>76</v>
      </c>
    </row>
    <row r="56" spans="1:3">
      <c r="A56" t="s">
        <v>63</v>
      </c>
      <c r="B56" t="s">
        <v>75</v>
      </c>
      <c r="C56" t="s">
        <v>76</v>
      </c>
    </row>
    <row r="57" spans="1:3">
      <c r="A57" t="s">
        <v>65</v>
      </c>
      <c r="B57" t="s">
        <v>75</v>
      </c>
      <c r="C57" t="s">
        <v>76</v>
      </c>
    </row>
    <row r="58" spans="1:3">
      <c r="A58" t="s">
        <v>64</v>
      </c>
      <c r="B58" t="s">
        <v>75</v>
      </c>
      <c r="C58" t="s">
        <v>76</v>
      </c>
    </row>
    <row r="59" spans="1:3">
      <c r="A59" t="s">
        <v>66</v>
      </c>
      <c r="B59" t="s">
        <v>75</v>
      </c>
      <c r="C59" t="s">
        <v>76</v>
      </c>
    </row>
    <row r="60" spans="1:3">
      <c r="A60" t="s">
        <v>67</v>
      </c>
      <c r="B60" t="s">
        <v>75</v>
      </c>
      <c r="C60" t="s">
        <v>76</v>
      </c>
    </row>
    <row r="61" spans="1:3">
      <c r="A61" t="s">
        <v>68</v>
      </c>
      <c r="B61" t="s">
        <v>75</v>
      </c>
      <c r="C61" t="s">
        <v>76</v>
      </c>
    </row>
    <row r="62" spans="1:3">
      <c r="A62" t="s">
        <v>69</v>
      </c>
      <c r="B62" t="s">
        <v>75</v>
      </c>
      <c r="C62" t="s">
        <v>76</v>
      </c>
    </row>
    <row r="63" spans="1:3">
      <c r="A63" t="s">
        <v>70</v>
      </c>
      <c r="B63" t="s">
        <v>75</v>
      </c>
      <c r="C63" t="s">
        <v>76</v>
      </c>
    </row>
    <row r="64" spans="1:3">
      <c r="A64" t="s">
        <v>71</v>
      </c>
      <c r="B64" t="s">
        <v>75</v>
      </c>
      <c r="C64" t="s">
        <v>76</v>
      </c>
    </row>
    <row r="65" spans="1:3">
      <c r="A65" t="s">
        <v>72</v>
      </c>
      <c r="B65" t="s">
        <v>75</v>
      </c>
      <c r="C65" t="s">
        <v>76</v>
      </c>
    </row>
    <row r="66" spans="1:3">
      <c r="A66" t="s">
        <v>73</v>
      </c>
      <c r="B66" t="s">
        <v>75</v>
      </c>
      <c r="C66" t="s">
        <v>76</v>
      </c>
    </row>
    <row r="67" spans="1:3">
      <c r="A67" t="s">
        <v>74</v>
      </c>
      <c r="B67" t="s">
        <v>75</v>
      </c>
      <c r="C67" t="s">
        <v>76</v>
      </c>
    </row>
  </sheetData>
  <sortState ref="A2:C67">
    <sortCondition ref="C2:C6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Settings</vt:lpstr>
      <vt:lpstr>Data</vt:lpstr>
      <vt:lpstr>Travel</vt:lpstr>
      <vt:lpstr>Distance</vt:lpstr>
      <vt:lpstr>Ratings</vt:lpstr>
      <vt:lpstr>Assumptions</vt:lpstr>
      <vt:lpstr>Time Factor</vt:lpstr>
      <vt:lpstr>Original</vt:lpstr>
      <vt:lpstr>Ratings</vt:lpstr>
      <vt:lpstr>Ratings2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derivativekid</dc:creator>
  <cp:lastModifiedBy>J K</cp:lastModifiedBy>
  <dcterms:created xsi:type="dcterms:W3CDTF">2010-11-07T16:22:05Z</dcterms:created>
  <dcterms:modified xsi:type="dcterms:W3CDTF">2010-12-14T15:13:07Z</dcterms:modified>
</cp:coreProperties>
</file>